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Saltinho\Licitações 2022 Saltinho\Tomada de Preços 02 2022 Ampliação CIEMS Professor Roque Névio\Arquivos Site TP 02 2022\"/>
    </mc:Choice>
  </mc:AlternateContent>
  <bookViews>
    <workbookView xWindow="-28920" yWindow="-120" windowWidth="29040" windowHeight="15840" activeTab="1"/>
  </bookViews>
  <sheets>
    <sheet name="Orçamento Sintético" sheetId="3" r:id="rId1"/>
    <sheet name="CRONOG" sheetId="5" r:id="rId2"/>
    <sheet name="Memória de Cálculo" sheetId="10" r:id="rId3"/>
  </sheets>
  <externalReferences>
    <externalReference r:id="rId4"/>
    <externalReference r:id="rId5"/>
  </externalReferences>
  <definedNames>
    <definedName name="__shared_1_0_0" localSheetId="2">#REF!</definedName>
    <definedName name="__shared_1_0_0">#REF!</definedName>
    <definedName name="__shared_1_0_1">#N/A</definedName>
    <definedName name="__shared_1_0_10">#N/A</definedName>
    <definedName name="__shared_1_0_100">#N/A</definedName>
    <definedName name="__shared_1_0_101">#N/A</definedName>
    <definedName name="__shared_1_0_102">#N/A</definedName>
    <definedName name="__shared_1_0_103">#N/A</definedName>
    <definedName name="__shared_1_0_104">#N/A</definedName>
    <definedName name="__shared_1_0_105">#N/A</definedName>
    <definedName name="__shared_1_0_106">#N/A</definedName>
    <definedName name="__shared_1_0_107">#N/A</definedName>
    <definedName name="__shared_1_0_108">#N/A</definedName>
    <definedName name="__shared_1_0_109">#N/A</definedName>
    <definedName name="__shared_1_0_11" localSheetId="2">#REF!</definedName>
    <definedName name="__shared_1_0_11">#REF!</definedName>
    <definedName name="__shared_1_0_110">#N/A</definedName>
    <definedName name="__shared_1_0_111">#N/A</definedName>
    <definedName name="__shared_1_0_112">#N/A</definedName>
    <definedName name="__shared_1_0_113">#N/A</definedName>
    <definedName name="__shared_1_0_114">#N/A</definedName>
    <definedName name="__shared_1_0_115">#N/A</definedName>
    <definedName name="__shared_1_0_116">#N/A</definedName>
    <definedName name="__shared_1_0_117">#N/A</definedName>
    <definedName name="__shared_1_0_118">#N/A</definedName>
    <definedName name="__shared_1_0_119">#N/A</definedName>
    <definedName name="__shared_1_0_12">#N/A</definedName>
    <definedName name="__shared_1_0_120">#N/A</definedName>
    <definedName name="__shared_1_0_121">#N/A</definedName>
    <definedName name="__shared_1_0_122" localSheetId="2">#REF!</definedName>
    <definedName name="__shared_1_0_122">#REF!</definedName>
    <definedName name="__shared_1_0_123">#N/A</definedName>
    <definedName name="__shared_1_0_124">#N/A</definedName>
    <definedName name="__shared_1_0_125">#N/A</definedName>
    <definedName name="__shared_1_0_126">#N/A</definedName>
    <definedName name="__shared_1_0_127">#N/A</definedName>
    <definedName name="__shared_1_0_128">#N/A</definedName>
    <definedName name="__shared_1_0_129">#N/A</definedName>
    <definedName name="__shared_1_0_13">#N/A</definedName>
    <definedName name="__shared_1_0_130">#N/A</definedName>
    <definedName name="__shared_1_0_131">#N/A</definedName>
    <definedName name="__shared_1_0_132">#N/A</definedName>
    <definedName name="__shared_1_0_133">#N/A</definedName>
    <definedName name="__shared_1_0_134">#N/A</definedName>
    <definedName name="__shared_1_0_135">#N/A</definedName>
    <definedName name="__shared_1_0_136">#N/A</definedName>
    <definedName name="__shared_1_0_137">#N/A</definedName>
    <definedName name="__shared_1_0_138">#N/A</definedName>
    <definedName name="__shared_1_0_139" localSheetId="2">#REF!</definedName>
    <definedName name="__shared_1_0_139">#REF!</definedName>
    <definedName name="__shared_1_0_14">#N/A</definedName>
    <definedName name="__shared_1_0_140">#N/A</definedName>
    <definedName name="__shared_1_0_141">#N/A</definedName>
    <definedName name="__shared_1_0_142">#N/A</definedName>
    <definedName name="__shared_1_0_143">#N/A</definedName>
    <definedName name="__shared_1_0_144">#N/A</definedName>
    <definedName name="__shared_1_0_145">#N/A</definedName>
    <definedName name="__shared_1_0_146">#N/A</definedName>
    <definedName name="__shared_1_0_147">#N/A</definedName>
    <definedName name="__shared_1_0_148">#N/A</definedName>
    <definedName name="__shared_1_0_149">#N/A</definedName>
    <definedName name="__shared_1_0_15">#N/A</definedName>
    <definedName name="__shared_1_0_150">#N/A</definedName>
    <definedName name="__shared_1_0_151" localSheetId="2">#REF!</definedName>
    <definedName name="__shared_1_0_151">#REF!</definedName>
    <definedName name="__shared_1_0_152">#N/A</definedName>
    <definedName name="__shared_1_0_153">#N/A</definedName>
    <definedName name="__shared_1_0_154">#N/A</definedName>
    <definedName name="__shared_1_0_155">#N/A</definedName>
    <definedName name="__shared_1_0_156">#N/A</definedName>
    <definedName name="__shared_1_0_157">#N/A</definedName>
    <definedName name="__shared_1_0_158">#N/A</definedName>
    <definedName name="__shared_1_0_159">#N/A</definedName>
    <definedName name="__shared_1_0_16">#N/A</definedName>
    <definedName name="__shared_1_0_160">#N/A</definedName>
    <definedName name="__shared_1_0_161">#N/A</definedName>
    <definedName name="__shared_1_0_162">#N/A</definedName>
    <definedName name="__shared_1_0_163" localSheetId="2">#REF!</definedName>
    <definedName name="__shared_1_0_163">#REF!</definedName>
    <definedName name="__shared_1_0_164">#N/A</definedName>
    <definedName name="__shared_1_0_165">#N/A</definedName>
    <definedName name="__shared_1_0_166">#N/A</definedName>
    <definedName name="__shared_1_0_167">#N/A</definedName>
    <definedName name="__shared_1_0_168">#N/A</definedName>
    <definedName name="__shared_1_0_169">#N/A</definedName>
    <definedName name="__shared_1_0_17">#N/A</definedName>
    <definedName name="__shared_1_0_170">#N/A</definedName>
    <definedName name="__shared_1_0_171">#N/A</definedName>
    <definedName name="__shared_1_0_172">#N/A</definedName>
    <definedName name="__shared_1_0_173">#N/A</definedName>
    <definedName name="__shared_1_0_174">#N/A</definedName>
    <definedName name="__shared_1_0_175">#N/A</definedName>
    <definedName name="__shared_1_0_176" localSheetId="2">#REF!</definedName>
    <definedName name="__shared_1_0_176">#REF!</definedName>
    <definedName name="__shared_1_0_177">#N/A</definedName>
    <definedName name="__shared_1_0_178">#N/A</definedName>
    <definedName name="__shared_1_0_179">#N/A</definedName>
    <definedName name="__shared_1_0_18">#N/A</definedName>
    <definedName name="__shared_1_0_180">#N/A</definedName>
    <definedName name="__shared_1_0_181">#N/A</definedName>
    <definedName name="__shared_1_0_182">#N/A</definedName>
    <definedName name="__shared_1_0_183">#N/A</definedName>
    <definedName name="__shared_1_0_184">#N/A</definedName>
    <definedName name="__shared_1_0_185">#N/A</definedName>
    <definedName name="__shared_1_0_186">#N/A</definedName>
    <definedName name="__shared_1_0_187" localSheetId="2">#REF!</definedName>
    <definedName name="__shared_1_0_187">#REF!</definedName>
    <definedName name="__shared_1_0_188">#N/A</definedName>
    <definedName name="__shared_1_0_189">#N/A</definedName>
    <definedName name="__shared_1_0_19">#N/A</definedName>
    <definedName name="__shared_1_0_190">#N/A</definedName>
    <definedName name="__shared_1_0_191">#N/A</definedName>
    <definedName name="__shared_1_0_192">#N/A</definedName>
    <definedName name="__shared_1_0_193">#N/A</definedName>
    <definedName name="__shared_1_0_194">#N/A</definedName>
    <definedName name="__shared_1_0_195">#N/A</definedName>
    <definedName name="__shared_1_0_196">#N/A</definedName>
    <definedName name="__shared_1_0_197">#N/A</definedName>
    <definedName name="__shared_1_0_198" localSheetId="2">#REF!</definedName>
    <definedName name="__shared_1_0_198">#REF!</definedName>
    <definedName name="__shared_1_0_199">#N/A</definedName>
    <definedName name="__shared_1_0_2">#N/A</definedName>
    <definedName name="__shared_1_0_20">#N/A</definedName>
    <definedName name="__shared_1_0_200">#N/A</definedName>
    <definedName name="__shared_1_0_201">#N/A</definedName>
    <definedName name="__shared_1_0_202">#N/A</definedName>
    <definedName name="__shared_1_0_203">#N/A</definedName>
    <definedName name="__shared_1_0_204">#N/A</definedName>
    <definedName name="__shared_1_0_205">#N/A</definedName>
    <definedName name="__shared_1_0_206">#N/A</definedName>
    <definedName name="__shared_1_0_207">#N/A</definedName>
    <definedName name="__shared_1_0_208">#N/A</definedName>
    <definedName name="__shared_1_0_209" localSheetId="2">#REF!</definedName>
    <definedName name="__shared_1_0_209">#REF!</definedName>
    <definedName name="__shared_1_0_21">#N/A</definedName>
    <definedName name="__shared_1_0_210">#N/A</definedName>
    <definedName name="__shared_1_0_211">#N/A</definedName>
    <definedName name="__shared_1_0_212">#N/A</definedName>
    <definedName name="__shared_1_0_213">#N/A</definedName>
    <definedName name="__shared_1_0_214">#N/A</definedName>
    <definedName name="__shared_1_0_215">#N/A</definedName>
    <definedName name="__shared_1_0_216">#N/A</definedName>
    <definedName name="__shared_1_0_217">#N/A</definedName>
    <definedName name="__shared_1_0_218">#N/A</definedName>
    <definedName name="__shared_1_0_219">#N/A</definedName>
    <definedName name="__shared_1_0_22" localSheetId="2">#REF!</definedName>
    <definedName name="__shared_1_0_22">#REF!</definedName>
    <definedName name="__shared_1_0_220" localSheetId="2">#REF!</definedName>
    <definedName name="__shared_1_0_220">#REF!</definedName>
    <definedName name="__shared_1_0_221">#N/A</definedName>
    <definedName name="__shared_1_0_222">#N/A</definedName>
    <definedName name="__shared_1_0_223">#N/A</definedName>
    <definedName name="__shared_1_0_224">#N/A</definedName>
    <definedName name="__shared_1_0_225">#N/A</definedName>
    <definedName name="__shared_1_0_226">#N/A</definedName>
    <definedName name="__shared_1_0_227">#N/A</definedName>
    <definedName name="__shared_1_0_228">#N/A</definedName>
    <definedName name="__shared_1_0_229">#N/A</definedName>
    <definedName name="__shared_1_0_23">#N/A</definedName>
    <definedName name="__shared_1_0_230">#N/A</definedName>
    <definedName name="__shared_1_0_231">#N/A</definedName>
    <definedName name="__shared_1_0_232" localSheetId="2">#REF!</definedName>
    <definedName name="__shared_1_0_232">#REF!</definedName>
    <definedName name="__shared_1_0_233">#N/A</definedName>
    <definedName name="__shared_1_0_234">#N/A</definedName>
    <definedName name="__shared_1_0_235">#N/A</definedName>
    <definedName name="__shared_1_0_236">#N/A</definedName>
    <definedName name="__shared_1_0_237">#N/A</definedName>
    <definedName name="__shared_1_0_238">#N/A</definedName>
    <definedName name="__shared_1_0_239">#N/A</definedName>
    <definedName name="__shared_1_0_24">#N/A</definedName>
    <definedName name="__shared_1_0_240">#N/A</definedName>
    <definedName name="__shared_1_0_241">#N/A</definedName>
    <definedName name="__shared_1_0_242">#N/A</definedName>
    <definedName name="__shared_1_0_243" localSheetId="2">#REF!</definedName>
    <definedName name="__shared_1_0_243">#REF!</definedName>
    <definedName name="__shared_1_0_244">#N/A</definedName>
    <definedName name="__shared_1_0_245">#N/A</definedName>
    <definedName name="__shared_1_0_246">#N/A</definedName>
    <definedName name="__shared_1_0_247">#N/A</definedName>
    <definedName name="__shared_1_0_248">#N/A</definedName>
    <definedName name="__shared_1_0_249">#N/A</definedName>
    <definedName name="__shared_1_0_25">#N/A</definedName>
    <definedName name="__shared_1_0_250">#N/A</definedName>
    <definedName name="__shared_1_0_251">#N/A</definedName>
    <definedName name="__shared_1_0_252">#N/A</definedName>
    <definedName name="__shared_1_0_253">#N/A</definedName>
    <definedName name="__shared_1_0_254" localSheetId="2">#REF!</definedName>
    <definedName name="__shared_1_0_254">#REF!</definedName>
    <definedName name="__shared_1_0_255">#N/A</definedName>
    <definedName name="__shared_1_0_256">#N/A</definedName>
    <definedName name="__shared_1_0_257">#N/A</definedName>
    <definedName name="__shared_1_0_258">#N/A</definedName>
    <definedName name="__shared_1_0_259">#N/A</definedName>
    <definedName name="__shared_1_0_26">#N/A</definedName>
    <definedName name="__shared_1_0_260">#N/A</definedName>
    <definedName name="__shared_1_0_261">#N/A</definedName>
    <definedName name="__shared_1_0_262">#N/A</definedName>
    <definedName name="__shared_1_0_263">#N/A</definedName>
    <definedName name="__shared_1_0_264">#N/A</definedName>
    <definedName name="__shared_1_0_265" localSheetId="2">#REF!</definedName>
    <definedName name="__shared_1_0_265">#REF!</definedName>
    <definedName name="__shared_1_0_266">#N/A</definedName>
    <definedName name="__shared_1_0_267">#N/A</definedName>
    <definedName name="__shared_1_0_268">#N/A</definedName>
    <definedName name="__shared_1_0_269">#N/A</definedName>
    <definedName name="__shared_1_0_27">#N/A</definedName>
    <definedName name="__shared_1_0_270">#N/A</definedName>
    <definedName name="__shared_1_0_271">#N/A</definedName>
    <definedName name="__shared_1_0_272">#N/A</definedName>
    <definedName name="__shared_1_0_273">#N/A</definedName>
    <definedName name="__shared_1_0_274">#N/A</definedName>
    <definedName name="__shared_1_0_275">#N/A</definedName>
    <definedName name="__shared_1_0_276" localSheetId="2">#REF!</definedName>
    <definedName name="__shared_1_0_276">#REF!</definedName>
    <definedName name="__shared_1_0_277">#N/A</definedName>
    <definedName name="__shared_1_0_278">#N/A</definedName>
    <definedName name="__shared_1_0_279">#N/A</definedName>
    <definedName name="__shared_1_0_28">#N/A</definedName>
    <definedName name="__shared_1_0_280">#N/A</definedName>
    <definedName name="__shared_1_0_281">#N/A</definedName>
    <definedName name="__shared_1_0_282">#N/A</definedName>
    <definedName name="__shared_1_0_283">#N/A</definedName>
    <definedName name="__shared_1_0_284">#N/A</definedName>
    <definedName name="__shared_1_0_285">#N/A</definedName>
    <definedName name="__shared_1_0_286">#N/A</definedName>
    <definedName name="__shared_1_0_287" localSheetId="2">#REF!</definedName>
    <definedName name="__shared_1_0_287">#REF!</definedName>
    <definedName name="__shared_1_0_288">#N/A</definedName>
    <definedName name="__shared_1_0_289">#N/A</definedName>
    <definedName name="__shared_1_0_29">#N/A</definedName>
    <definedName name="__shared_1_0_290">#N/A</definedName>
    <definedName name="__shared_1_0_291">#N/A</definedName>
    <definedName name="__shared_1_0_292">#N/A</definedName>
    <definedName name="__shared_1_0_293">#N/A</definedName>
    <definedName name="__shared_1_0_294">#N/A</definedName>
    <definedName name="__shared_1_0_295">#N/A</definedName>
    <definedName name="__shared_1_0_296">#N/A</definedName>
    <definedName name="__shared_1_0_297">#N/A</definedName>
    <definedName name="__shared_1_0_298" localSheetId="2">#REF!</definedName>
    <definedName name="__shared_1_0_298">#REF!</definedName>
    <definedName name="__shared_1_0_299">#N/A</definedName>
    <definedName name="__shared_1_0_3">#N/A</definedName>
    <definedName name="__shared_1_0_30">#N/A</definedName>
    <definedName name="__shared_1_0_300">#N/A</definedName>
    <definedName name="__shared_1_0_301">#N/A</definedName>
    <definedName name="__shared_1_0_302">#N/A</definedName>
    <definedName name="__shared_1_0_303">#N/A</definedName>
    <definedName name="__shared_1_0_304">#N/A</definedName>
    <definedName name="__shared_1_0_305">#N/A</definedName>
    <definedName name="__shared_1_0_306">#N/A</definedName>
    <definedName name="__shared_1_0_307">#N/A</definedName>
    <definedName name="__shared_1_0_308">#N/A</definedName>
    <definedName name="__shared_1_0_309" localSheetId="2">#REF!</definedName>
    <definedName name="__shared_1_0_309">#REF!</definedName>
    <definedName name="__shared_1_0_31">#N/A</definedName>
    <definedName name="__shared_1_0_310">#N/A</definedName>
    <definedName name="__shared_1_0_311">#N/A</definedName>
    <definedName name="__shared_1_0_312">#N/A</definedName>
    <definedName name="__shared_1_0_313">#N/A</definedName>
    <definedName name="__shared_1_0_314">#N/A</definedName>
    <definedName name="__shared_1_0_315">#N/A</definedName>
    <definedName name="__shared_1_0_316">#N/A</definedName>
    <definedName name="__shared_1_0_317">#N/A</definedName>
    <definedName name="__shared_1_0_318">#N/A</definedName>
    <definedName name="__shared_1_0_319">#N/A</definedName>
    <definedName name="__shared_1_0_32">#N/A</definedName>
    <definedName name="__shared_1_0_320" localSheetId="2">#REF!</definedName>
    <definedName name="__shared_1_0_320">#REF!</definedName>
    <definedName name="__shared_1_0_321">#N/A</definedName>
    <definedName name="__shared_1_0_322">#N/A</definedName>
    <definedName name="__shared_1_0_323">#N/A</definedName>
    <definedName name="__shared_1_0_324">#N/A</definedName>
    <definedName name="__shared_1_0_325">#N/A</definedName>
    <definedName name="__shared_1_0_326">#N/A</definedName>
    <definedName name="__shared_1_0_327">#N/A</definedName>
    <definedName name="__shared_1_0_328">#N/A</definedName>
    <definedName name="__shared_1_0_329">#N/A</definedName>
    <definedName name="__shared_1_0_33" localSheetId="2">#REF!</definedName>
    <definedName name="__shared_1_0_33">#REF!</definedName>
    <definedName name="__shared_1_0_330">#N/A</definedName>
    <definedName name="__shared_1_0_331" localSheetId="2">#REF!</definedName>
    <definedName name="__shared_1_0_331">#REF!</definedName>
    <definedName name="__shared_1_0_332">#N/A</definedName>
    <definedName name="__shared_1_0_333">#N/A</definedName>
    <definedName name="__shared_1_0_334">#N/A</definedName>
    <definedName name="__shared_1_0_335">#N/A</definedName>
    <definedName name="__shared_1_0_336">#N/A</definedName>
    <definedName name="__shared_1_0_337">#N/A</definedName>
    <definedName name="__shared_1_0_338">#N/A</definedName>
    <definedName name="__shared_1_0_339">#N/A</definedName>
    <definedName name="__shared_1_0_34">#N/A</definedName>
    <definedName name="__shared_1_0_340">#N/A</definedName>
    <definedName name="__shared_1_0_341">#N/A</definedName>
    <definedName name="__shared_1_0_342" localSheetId="2">#REF!</definedName>
    <definedName name="__shared_1_0_342">#REF!</definedName>
    <definedName name="__shared_1_0_342_1" localSheetId="2">#REF!</definedName>
    <definedName name="__shared_1_0_342_1">#REF!</definedName>
    <definedName name="__shared_1_0_343">#N/A</definedName>
    <definedName name="__shared_1_0_344">#N/A</definedName>
    <definedName name="__shared_1_0_345">#N/A</definedName>
    <definedName name="__shared_1_0_346">#N/A</definedName>
    <definedName name="__shared_1_0_347">#N/A</definedName>
    <definedName name="__shared_1_0_348">#N/A</definedName>
    <definedName name="__shared_1_0_349">#N/A</definedName>
    <definedName name="__shared_1_0_35">#N/A</definedName>
    <definedName name="__shared_1_0_350">#N/A</definedName>
    <definedName name="__shared_1_0_351">#N/A</definedName>
    <definedName name="__shared_1_0_352">#N/A</definedName>
    <definedName name="__shared_1_0_353" localSheetId="2">#REF!</definedName>
    <definedName name="__shared_1_0_353">#REF!</definedName>
    <definedName name="__shared_1_0_354">#N/A</definedName>
    <definedName name="__shared_1_0_355">#N/A</definedName>
    <definedName name="__shared_1_0_356">#N/A</definedName>
    <definedName name="__shared_1_0_357">#N/A</definedName>
    <definedName name="__shared_1_0_358">#N/A</definedName>
    <definedName name="__shared_1_0_359">#N/A</definedName>
    <definedName name="__shared_1_0_36">#N/A</definedName>
    <definedName name="__shared_1_0_360">#N/A</definedName>
    <definedName name="__shared_1_0_361">#N/A</definedName>
    <definedName name="__shared_1_0_362">#N/A</definedName>
    <definedName name="__shared_1_0_363">#N/A</definedName>
    <definedName name="__shared_1_0_364" localSheetId="2">#REF!</definedName>
    <definedName name="__shared_1_0_364">#REF!</definedName>
    <definedName name="__shared_1_0_365">#N/A</definedName>
    <definedName name="__shared_1_0_366">#N/A</definedName>
    <definedName name="__shared_1_0_367">#N/A</definedName>
    <definedName name="__shared_1_0_368">#N/A</definedName>
    <definedName name="__shared_1_0_369">#N/A</definedName>
    <definedName name="__shared_1_0_37">#N/A</definedName>
    <definedName name="__shared_1_0_370">#N/A</definedName>
    <definedName name="__shared_1_0_371">#N/A</definedName>
    <definedName name="__shared_1_0_372">#N/A</definedName>
    <definedName name="__shared_1_0_373">#N/A</definedName>
    <definedName name="__shared_1_0_374">#N/A</definedName>
    <definedName name="__shared_1_0_375" localSheetId="2">#REF!</definedName>
    <definedName name="__shared_1_0_375">#REF!</definedName>
    <definedName name="__shared_1_0_376">#N/A</definedName>
    <definedName name="__shared_1_0_377">#N/A</definedName>
    <definedName name="__shared_1_0_378">#N/A</definedName>
    <definedName name="__shared_1_0_379">#N/A</definedName>
    <definedName name="__shared_1_0_38">#N/A</definedName>
    <definedName name="__shared_1_0_380">#N/A</definedName>
    <definedName name="__shared_1_0_381">#N/A</definedName>
    <definedName name="__shared_1_0_382">#N/A</definedName>
    <definedName name="__shared_1_0_383">#N/A</definedName>
    <definedName name="__shared_1_0_384">#N/A</definedName>
    <definedName name="__shared_1_0_385">#N/A</definedName>
    <definedName name="__shared_1_0_386" localSheetId="2">#REF!</definedName>
    <definedName name="__shared_1_0_386">#REF!</definedName>
    <definedName name="__shared_1_0_387">#N/A</definedName>
    <definedName name="__shared_1_0_388">#N/A</definedName>
    <definedName name="__shared_1_0_389">#N/A</definedName>
    <definedName name="__shared_1_0_39">#N/A</definedName>
    <definedName name="__shared_1_0_390">#N/A</definedName>
    <definedName name="__shared_1_0_391">#N/A</definedName>
    <definedName name="__shared_1_0_392">#N/A</definedName>
    <definedName name="__shared_1_0_393">#N/A</definedName>
    <definedName name="__shared_1_0_394">#N/A</definedName>
    <definedName name="__shared_1_0_395">#N/A</definedName>
    <definedName name="__shared_1_0_396">#N/A</definedName>
    <definedName name="__shared_1_0_397" localSheetId="2">#REF!</definedName>
    <definedName name="__shared_1_0_397">#REF!</definedName>
    <definedName name="__shared_1_0_398">#N/A</definedName>
    <definedName name="__shared_1_0_399">#N/A</definedName>
    <definedName name="__shared_1_0_4">#N/A</definedName>
    <definedName name="__shared_1_0_40">#N/A</definedName>
    <definedName name="__shared_1_0_400">#N/A</definedName>
    <definedName name="__shared_1_0_401">#N/A</definedName>
    <definedName name="__shared_1_0_402">#N/A</definedName>
    <definedName name="__shared_1_0_403">#N/A</definedName>
    <definedName name="__shared_1_0_404">#N/A</definedName>
    <definedName name="__shared_1_0_405">#N/A</definedName>
    <definedName name="__shared_1_0_406">#N/A</definedName>
    <definedName name="__shared_1_0_407">#N/A</definedName>
    <definedName name="__shared_1_0_408" localSheetId="2">#REF!</definedName>
    <definedName name="__shared_1_0_408">#REF!</definedName>
    <definedName name="__shared_1_0_409">#N/A</definedName>
    <definedName name="__shared_1_0_41">#N/A</definedName>
    <definedName name="__shared_1_0_410">#N/A</definedName>
    <definedName name="__shared_1_0_411">#N/A</definedName>
    <definedName name="__shared_1_0_412">#N/A</definedName>
    <definedName name="__shared_1_0_413">#N/A</definedName>
    <definedName name="__shared_1_0_414">#N/A</definedName>
    <definedName name="__shared_1_0_415">#N/A</definedName>
    <definedName name="__shared_1_0_416">#N/A</definedName>
    <definedName name="__shared_1_0_417">#N/A</definedName>
    <definedName name="__shared_1_0_418">#N/A</definedName>
    <definedName name="__shared_1_0_419" localSheetId="2">#REF!</definedName>
    <definedName name="__shared_1_0_419">#REF!</definedName>
    <definedName name="__shared_1_0_42">#N/A</definedName>
    <definedName name="__shared_1_0_420">#N/A</definedName>
    <definedName name="__shared_1_0_421">#N/A</definedName>
    <definedName name="__shared_1_0_422">#N/A</definedName>
    <definedName name="__shared_1_0_423">#N/A</definedName>
    <definedName name="__shared_1_0_424">#N/A</definedName>
    <definedName name="__shared_1_0_425">#N/A</definedName>
    <definedName name="__shared_1_0_426">#N/A</definedName>
    <definedName name="__shared_1_0_427">#N/A</definedName>
    <definedName name="__shared_1_0_428">#N/A</definedName>
    <definedName name="__shared_1_0_429">#N/A</definedName>
    <definedName name="__shared_1_0_43">#N/A</definedName>
    <definedName name="__shared_1_0_430" localSheetId="2">#REF!</definedName>
    <definedName name="__shared_1_0_430">#REF!</definedName>
    <definedName name="__shared_1_0_431">#N/A</definedName>
    <definedName name="__shared_1_0_432">#N/A</definedName>
    <definedName name="__shared_1_0_433">#N/A</definedName>
    <definedName name="__shared_1_0_434">#N/A</definedName>
    <definedName name="__shared_1_0_435">#N/A</definedName>
    <definedName name="__shared_1_0_436">#N/A</definedName>
    <definedName name="__shared_1_0_437">#N/A</definedName>
    <definedName name="__shared_1_0_438">#N/A</definedName>
    <definedName name="__shared_1_0_439">#N/A</definedName>
    <definedName name="__shared_1_0_44" localSheetId="2">#REF!</definedName>
    <definedName name="__shared_1_0_44">#REF!</definedName>
    <definedName name="__shared_1_0_440">#N/A</definedName>
    <definedName name="__shared_1_0_441" localSheetId="2">#REF!</definedName>
    <definedName name="__shared_1_0_441">#REF!</definedName>
    <definedName name="__shared_1_0_442">#N/A</definedName>
    <definedName name="__shared_1_0_443">#N/A</definedName>
    <definedName name="__shared_1_0_444">#N/A</definedName>
    <definedName name="__shared_1_0_445">#N/A</definedName>
    <definedName name="__shared_1_0_446">#N/A</definedName>
    <definedName name="__shared_1_0_447">#N/A</definedName>
    <definedName name="__shared_1_0_448">#N/A</definedName>
    <definedName name="__shared_1_0_449">#N/A</definedName>
    <definedName name="__shared_1_0_45">#N/A</definedName>
    <definedName name="__shared_1_0_450">#N/A</definedName>
    <definedName name="__shared_1_0_451">#N/A</definedName>
    <definedName name="__shared_1_0_452">#N/A</definedName>
    <definedName name="__shared_1_0_453">#N/A</definedName>
    <definedName name="__shared_1_0_454" localSheetId="2">#REF!</definedName>
    <definedName name="__shared_1_0_454">#REF!</definedName>
    <definedName name="__shared_1_0_455">#N/A</definedName>
    <definedName name="__shared_1_0_456">#N/A</definedName>
    <definedName name="__shared_1_0_457">#N/A</definedName>
    <definedName name="__shared_1_0_458">#N/A</definedName>
    <definedName name="__shared_1_0_459">#N/A</definedName>
    <definedName name="__shared_1_0_46">#N/A</definedName>
    <definedName name="__shared_1_0_460">#N/A</definedName>
    <definedName name="__shared_1_0_461">#N/A</definedName>
    <definedName name="__shared_1_0_462">#N/A</definedName>
    <definedName name="__shared_1_0_463">#N/A</definedName>
    <definedName name="__shared_1_0_464">#N/A</definedName>
    <definedName name="__shared_1_0_465" localSheetId="2">#REF!</definedName>
    <definedName name="__shared_1_0_465">#REF!</definedName>
    <definedName name="__shared_1_0_466">#N/A</definedName>
    <definedName name="__shared_1_0_467">#N/A</definedName>
    <definedName name="__shared_1_0_468">#N/A</definedName>
    <definedName name="__shared_1_0_469">#N/A</definedName>
    <definedName name="__shared_1_0_47">#N/A</definedName>
    <definedName name="__shared_1_0_470">#N/A</definedName>
    <definedName name="__shared_1_0_471">#N/A</definedName>
    <definedName name="__shared_1_0_472">#N/A</definedName>
    <definedName name="__shared_1_0_473">#N/A</definedName>
    <definedName name="__shared_1_0_474">#N/A</definedName>
    <definedName name="__shared_1_0_475">#N/A</definedName>
    <definedName name="__shared_1_0_476">#N/A</definedName>
    <definedName name="__shared_1_0_477" localSheetId="2">#REF!</definedName>
    <definedName name="__shared_1_0_477">#REF!</definedName>
    <definedName name="__shared_1_0_478">#N/A</definedName>
    <definedName name="__shared_1_0_479">#N/A</definedName>
    <definedName name="__shared_1_0_48">#N/A</definedName>
    <definedName name="__shared_1_0_480">#N/A</definedName>
    <definedName name="__shared_1_0_481">#N/A</definedName>
    <definedName name="__shared_1_0_482">#N/A</definedName>
    <definedName name="__shared_1_0_483">#N/A</definedName>
    <definedName name="__shared_1_0_484">#N/A</definedName>
    <definedName name="__shared_1_0_485">#N/A</definedName>
    <definedName name="__shared_1_0_486">#N/A</definedName>
    <definedName name="__shared_1_0_487">#N/A</definedName>
    <definedName name="__shared_1_0_488" localSheetId="2">#REF!</definedName>
    <definedName name="__shared_1_0_488">#REF!</definedName>
    <definedName name="__shared_1_0_489">#N/A</definedName>
    <definedName name="__shared_1_0_49">#N/A</definedName>
    <definedName name="__shared_1_0_490">#N/A</definedName>
    <definedName name="__shared_1_0_491">#N/A</definedName>
    <definedName name="__shared_1_0_492">#N/A</definedName>
    <definedName name="__shared_1_0_493">#N/A</definedName>
    <definedName name="__shared_1_0_494">#N/A</definedName>
    <definedName name="__shared_1_0_495">#N/A</definedName>
    <definedName name="__shared_1_0_496">#N/A</definedName>
    <definedName name="__shared_1_0_497">#N/A</definedName>
    <definedName name="__shared_1_0_498">#N/A</definedName>
    <definedName name="__shared_1_0_5">#N/A</definedName>
    <definedName name="__shared_1_0_50">#N/A</definedName>
    <definedName name="__shared_1_0_51">#N/A</definedName>
    <definedName name="__shared_1_0_52">#N/A</definedName>
    <definedName name="__shared_1_0_53">#N/A</definedName>
    <definedName name="__shared_1_0_54">#N/A</definedName>
    <definedName name="__shared_1_0_55" localSheetId="2">#REF!</definedName>
    <definedName name="__shared_1_0_55">#REF!</definedName>
    <definedName name="__shared_1_0_56">#N/A</definedName>
    <definedName name="__shared_1_0_57">#N/A</definedName>
    <definedName name="__shared_1_0_58">#N/A</definedName>
    <definedName name="__shared_1_0_59">#N/A</definedName>
    <definedName name="__shared_1_0_6">#N/A</definedName>
    <definedName name="__shared_1_0_60">#N/A</definedName>
    <definedName name="__shared_1_0_61">#N/A</definedName>
    <definedName name="__shared_1_0_62">#N/A</definedName>
    <definedName name="__shared_1_0_63">#N/A</definedName>
    <definedName name="__shared_1_0_64">#N/A</definedName>
    <definedName name="__shared_1_0_65">#N/A</definedName>
    <definedName name="__shared_1_0_66" localSheetId="2">#REF!</definedName>
    <definedName name="__shared_1_0_66">#REF!</definedName>
    <definedName name="__shared_1_0_67">#N/A</definedName>
    <definedName name="__shared_1_0_68">#N/A</definedName>
    <definedName name="__shared_1_0_69">#N/A</definedName>
    <definedName name="__shared_1_0_7">#N/A</definedName>
    <definedName name="__shared_1_0_70">#N/A</definedName>
    <definedName name="__shared_1_0_71">#N/A</definedName>
    <definedName name="__shared_1_0_72">#N/A</definedName>
    <definedName name="__shared_1_0_73">#N/A</definedName>
    <definedName name="__shared_1_0_74">#N/A</definedName>
    <definedName name="__shared_1_0_75">#N/A</definedName>
    <definedName name="__shared_1_0_76">#N/A</definedName>
    <definedName name="__shared_1_0_77">#N/A</definedName>
    <definedName name="__shared_1_0_78" localSheetId="2">#REF!</definedName>
    <definedName name="__shared_1_0_78">#REF!</definedName>
    <definedName name="__shared_1_0_79">#N/A</definedName>
    <definedName name="__shared_1_0_8">#N/A</definedName>
    <definedName name="__shared_1_0_80">#N/A</definedName>
    <definedName name="__shared_1_0_81">#N/A</definedName>
    <definedName name="__shared_1_0_82">#N/A</definedName>
    <definedName name="__shared_1_0_83">#N/A</definedName>
    <definedName name="__shared_1_0_84">#N/A</definedName>
    <definedName name="__shared_1_0_85">#N/A</definedName>
    <definedName name="__shared_1_0_86">#N/A</definedName>
    <definedName name="__shared_1_0_87">#N/A</definedName>
    <definedName name="__shared_1_0_88">#N/A</definedName>
    <definedName name="__shared_1_0_89">#N/A</definedName>
    <definedName name="__shared_1_0_9">#N/A</definedName>
    <definedName name="__shared_1_0_90">#N/A</definedName>
    <definedName name="__shared_1_0_91">#N/A</definedName>
    <definedName name="__shared_1_0_92" localSheetId="2">#REF!</definedName>
    <definedName name="__shared_1_0_92">#REF!</definedName>
    <definedName name="__shared_1_0_93">#N/A</definedName>
    <definedName name="__shared_1_0_94">#N/A</definedName>
    <definedName name="__shared_1_0_95">#N/A</definedName>
    <definedName name="__shared_1_0_96">#N/A</definedName>
    <definedName name="__shared_1_0_97">#N/A</definedName>
    <definedName name="__shared_1_0_98">#N/A</definedName>
    <definedName name="__shared_1_0_99">#N/A</definedName>
    <definedName name="__shared_2_0_0">#N/A</definedName>
    <definedName name="__shared_2_0_1">#N/A</definedName>
    <definedName name="__shared_2_0_2">#N/A</definedName>
    <definedName name="__shared_2_0_3">#N/A</definedName>
    <definedName name="__shared_2_0_4">#N/A</definedName>
    <definedName name="A" localSheetId="2">#REF!</definedName>
    <definedName name="A">#REF!</definedName>
    <definedName name="A_1" localSheetId="2">#REF!</definedName>
    <definedName name="A_1">#REF!</definedName>
    <definedName name="A_2" localSheetId="2">#REF!</definedName>
    <definedName name="A_2">#REF!</definedName>
    <definedName name="AA" localSheetId="2">#REF!</definedName>
    <definedName name="AA">#REF!</definedName>
    <definedName name="AAA" localSheetId="2">#REF!</definedName>
    <definedName name="AAA">#REF!</definedName>
    <definedName name="AAAAA" localSheetId="2">#REF!</definedName>
    <definedName name="AAAAA">#REF!</definedName>
    <definedName name="ANCORAGEM" localSheetId="2">#REF!</definedName>
    <definedName name="ANCORAGEM">#REF!</definedName>
    <definedName name="_xlnm.Print_Area" localSheetId="1">CRONOG!$A$1:$H$28</definedName>
    <definedName name="_xlnm.Print_Area" localSheetId="2">'Memória de Cálculo'!$A$1:$G$205</definedName>
    <definedName name="_xlnm.Print_Area" localSheetId="0">'Orçamento Sintético'!$A$1:$J$206</definedName>
    <definedName name="B" localSheetId="2">#REF!</definedName>
    <definedName name="B">#REF!</definedName>
    <definedName name="B_1" localSheetId="2">#REF!</definedName>
    <definedName name="B_1">#REF!</definedName>
    <definedName name="B_2" localSheetId="2">#REF!</definedName>
    <definedName name="B_2">#REF!</definedName>
    <definedName name="BDI" localSheetId="2">[1]PREÇOS!#REF!</definedName>
    <definedName name="BDI">[1]PREÇOS!#REF!</definedName>
    <definedName name="BLOCOANCORAGEMNOVO" localSheetId="2">#REF!</definedName>
    <definedName name="BLOCOANCORAGEMNOVO">#REF!</definedName>
    <definedName name="Critérios_IM" localSheetId="2">#REF!</definedName>
    <definedName name="Critérios_IM">#REF!</definedName>
    <definedName name="Cronograma1">#N/A</definedName>
    <definedName name="custo_canal_diversos" localSheetId="2">#REF!</definedName>
    <definedName name="custo_canal_diversos">#REF!</definedName>
    <definedName name="custo_canal_k" localSheetId="2">#REF!</definedName>
    <definedName name="custo_canal_k">#REF!</definedName>
    <definedName name="custo_viario_diversos" localSheetId="2">#REF!</definedName>
    <definedName name="custo_viario_diversos">#REF!</definedName>
    <definedName name="custo_viario_k" localSheetId="2">#REF!</definedName>
    <definedName name="custo_viario_k">#REF!</definedName>
    <definedName name="D" localSheetId="2">#REF!</definedName>
    <definedName name="D">#REF!</definedName>
    <definedName name="E" localSheetId="2">#REF!</definedName>
    <definedName name="E">#REF!</definedName>
    <definedName name="ELEV" localSheetId="2">#REF!</definedName>
    <definedName name="ELEV">#REF!</definedName>
    <definedName name="Excel_BuiltIn_Criteria" localSheetId="2">#REF!</definedName>
    <definedName name="Excel_BuiltIn_Criteria">#REF!</definedName>
    <definedName name="F" localSheetId="2">#REF!</definedName>
    <definedName name="F">#REF!</definedName>
    <definedName name="Fl_01">#N/A</definedName>
    <definedName name="G" localSheetId="2">#REF!</definedName>
    <definedName name="G">#REF!</definedName>
    <definedName name="H" localSheetId="2">#REF!</definedName>
    <definedName name="H">#REF!</definedName>
    <definedName name="INDIC" localSheetId="2">#REF!</definedName>
    <definedName name="INDIC">#REF!</definedName>
    <definedName name="ÍNDICE" localSheetId="2">#REF!</definedName>
    <definedName name="ÍNDICE">#REF!</definedName>
    <definedName name="INFR" localSheetId="2">#REF!</definedName>
    <definedName name="INFR">#REF!</definedName>
    <definedName name="INFRATEC" localSheetId="2">#REF!</definedName>
    <definedName name="INFRATEC">#REF!</definedName>
    <definedName name="INFRETÉCNICA" localSheetId="2">[1]PREÇOS!#REF!</definedName>
    <definedName name="INFRETÉCNICA">[1]PREÇOS!#REF!</definedName>
    <definedName name="kkkkkkkkkk" localSheetId="2">#REF!</definedName>
    <definedName name="kkkkkkkkkk">#REF!</definedName>
    <definedName name="MÊS" localSheetId="2">#REF!</definedName>
    <definedName name="MÊS">#REF!</definedName>
    <definedName name="pla">#N/A</definedName>
    <definedName name="PLAN" localSheetId="2">#REF!</definedName>
    <definedName name="PLAN">#REF!</definedName>
    <definedName name="planilha">#N/A</definedName>
    <definedName name="Print_Area_MI" localSheetId="2">#REF!</definedName>
    <definedName name="Print_Area_MI">#REF!</definedName>
    <definedName name="SHARED_FORMULA_10_144_10_144_0" localSheetId="2">#REF!</definedName>
    <definedName name="SHARED_FORMULA_10_144_10_144_0">#REF!</definedName>
    <definedName name="SHARED_FORMULA_10_176_10_176_0" localSheetId="2">#REF!</definedName>
    <definedName name="SHARED_FORMULA_10_176_10_176_0">#REF!</definedName>
    <definedName name="SHARED_FORMULA_11_144_11_144_0" localSheetId="2">#REF!*#REF!</definedName>
    <definedName name="SHARED_FORMULA_11_144_11_144_0">#REF!*#REF!</definedName>
    <definedName name="SHARED_FORMULA_11_176_11_176_0" localSheetId="2">#REF!*#REF!</definedName>
    <definedName name="SHARED_FORMULA_11_176_11_176_0">#REF!*#REF!</definedName>
    <definedName name="SHARED_FORMULA_12_144_12_144_0" localSheetId="2">#REF!*#REF!</definedName>
    <definedName name="SHARED_FORMULA_12_144_12_144_0">#REF!*#REF!</definedName>
    <definedName name="SHARED_FORMULA_12_176_12_176_0" localSheetId="2">#REF!*#REF!</definedName>
    <definedName name="SHARED_FORMULA_12_176_12_176_0">#REF!*#REF!</definedName>
    <definedName name="SHARED_FORMULA_13_144_13_144_0" localSheetId="2">#REF!*#REF!</definedName>
    <definedName name="SHARED_FORMULA_13_144_13_144_0">#REF!*#REF!</definedName>
    <definedName name="SHARED_FORMULA_13_176_13_176_0" localSheetId="2">#REF!*#REF!</definedName>
    <definedName name="SHARED_FORMULA_13_176_13_176_0">#REF!*#REF!</definedName>
    <definedName name="SHARED_FORMULA_14_144_14_144_0" localSheetId="2">#REF!*#REF!</definedName>
    <definedName name="SHARED_FORMULA_14_144_14_144_0">#REF!*#REF!</definedName>
    <definedName name="SHARED_FORMULA_14_176_14_176_0" localSheetId="2">#REF!*#REF!</definedName>
    <definedName name="SHARED_FORMULA_14_176_14_176_0">#REF!*#REF!</definedName>
    <definedName name="SHARED_FORMULA_15_144_15_144_0" localSheetId="2">(((#REF!+#REF!+#REF!)*(1+#REF!))*(1+#REF!))</definedName>
    <definedName name="SHARED_FORMULA_15_144_15_144_0">(((#REF!+#REF!+#REF!)*(1+#REF!))*(1+#REF!))</definedName>
    <definedName name="SHARED_FORMULA_15_176_15_176_0" localSheetId="2">(((#REF!+#REF!+#REF!)*(1+#REF!))*(1+#REF!))</definedName>
    <definedName name="SHARED_FORMULA_15_176_15_176_0">(((#REF!+#REF!+#REF!)*(1+#REF!))*(1+#REF!))</definedName>
    <definedName name="SHARED_FORMULA_16_144_16_144_0" localSheetId="2">(((#REF!+#REF!+#REF!)*(1+#REF!))*(1+#REF!))</definedName>
    <definedName name="SHARED_FORMULA_16_144_16_144_0">(((#REF!+#REF!+#REF!)*(1+#REF!))*(1+#REF!))</definedName>
    <definedName name="SHARED_FORMULA_16_176_16_176_0" localSheetId="2">(((#REF!+#REF!+#REF!)*(1+#REF!))*(1+#REF!))</definedName>
    <definedName name="SHARED_FORMULA_16_176_16_176_0">(((#REF!+#REF!+#REF!)*(1+#REF!))*(1+#REF!))</definedName>
    <definedName name="SHARED_FORMULA_17_144_17_144_0" localSheetId="2">#REF!+#REF!</definedName>
    <definedName name="SHARED_FORMULA_17_144_17_144_0">#REF!+#REF!</definedName>
    <definedName name="SHARED_FORMULA_17_176_17_176_0" localSheetId="2">#REF!+#REF!</definedName>
    <definedName name="SHARED_FORMULA_17_176_17_176_0">#REF!+#REF!</definedName>
    <definedName name="SHARED_FORMULA_18_144_18_144_0" localSheetId="2">#REF!*#REF!</definedName>
    <definedName name="SHARED_FORMULA_18_144_18_144_0">#REF!*#REF!</definedName>
    <definedName name="SHARED_FORMULA_18_176_18_176_0" localSheetId="2">#REF!*#REF!</definedName>
    <definedName name="SHARED_FORMULA_18_176_18_176_0">#REF!*#REF!</definedName>
    <definedName name="SHARED_FORMULA_19_145_19_145_0" localSheetId="2">#REF!*#REF!</definedName>
    <definedName name="SHARED_FORMULA_19_145_19_145_0">#REF!*#REF!</definedName>
    <definedName name="SHARED_FORMULA_19_177_19_177_0" localSheetId="2">#REF!*#REF!</definedName>
    <definedName name="SHARED_FORMULA_19_177_19_177_0">#REF!*#REF!</definedName>
    <definedName name="SHARED_FORMULA_20_145_20_145_0" localSheetId="2">#REF!+#REF!</definedName>
    <definedName name="SHARED_FORMULA_20_145_20_145_0">#REF!+#REF!</definedName>
    <definedName name="SHARED_FORMULA_20_177_20_177_0" localSheetId="2">#REF!+#REF!</definedName>
    <definedName name="SHARED_FORMULA_20_177_20_177_0">#REF!+#REF!</definedName>
    <definedName name="SHARED_FORMULA_29_145_29_145_0" localSheetId="2">UPPER(#REF!)</definedName>
    <definedName name="SHARED_FORMULA_29_145_29_145_0">UPPER(#REF!)</definedName>
    <definedName name="SHARED_FORMULA_29_177_29_177_0" localSheetId="2">UPPER(#REF!)</definedName>
    <definedName name="SHARED_FORMULA_29_177_29_177_0">UPPER(#REF!)</definedName>
    <definedName name="SHARED_FORMULA_6_103_6_103_3" localSheetId="2">SUM(#REF!)</definedName>
    <definedName name="SHARED_FORMULA_6_103_6_103_3">SUM(#REF!)</definedName>
    <definedName name="SHARED_FORMULA_6_124_6_124_3" localSheetId="2">SUM(#REF!)</definedName>
    <definedName name="SHARED_FORMULA_6_124_6_124_3">SUM(#REF!)</definedName>
    <definedName name="SHARED_FORMULA_6_134_6_134_3" localSheetId="2">SUM(#REF!)</definedName>
    <definedName name="SHARED_FORMULA_6_134_6_134_3">SUM(#REF!)</definedName>
    <definedName name="SHARED_FORMULA_6_152_6_152_3" localSheetId="2">SUM(#REF!)</definedName>
    <definedName name="SHARED_FORMULA_6_152_6_152_3">SUM(#REF!)</definedName>
    <definedName name="SHARED_FORMULA_6_162_6_162_3" localSheetId="2">SUM(#REF!)</definedName>
    <definedName name="SHARED_FORMULA_6_162_6_162_3">SUM(#REF!)</definedName>
    <definedName name="SHARED_FORMULA_6_176_6_176_3" localSheetId="2">SUM(#REF!)</definedName>
    <definedName name="SHARED_FORMULA_6_176_6_176_3">SUM(#REF!)</definedName>
    <definedName name="SHARED_FORMULA_6_20_6_20_3" localSheetId="2">SUM(#REF!)</definedName>
    <definedName name="SHARED_FORMULA_6_20_6_20_3">SUM(#REF!)</definedName>
    <definedName name="SHARED_FORMULA_6_44_6_44_3" localSheetId="2">SUM(#REF!)</definedName>
    <definedName name="SHARED_FORMULA_6_44_6_44_3">SUM(#REF!)</definedName>
    <definedName name="SHARED_FORMULA_6_60_6_60_3" localSheetId="2">SUM(#REF!)</definedName>
    <definedName name="SHARED_FORMULA_6_60_6_60_3">SUM(#REF!)</definedName>
    <definedName name="SHARED_FORMULA_6_69_6_69_3" localSheetId="2">SUM(#REF!)</definedName>
    <definedName name="SHARED_FORMULA_6_69_6_69_3">SUM(#REF!)</definedName>
    <definedName name="SHARED_FORMULA_6_80_6_80_3" localSheetId="2">SUM(#REF!)</definedName>
    <definedName name="SHARED_FORMULA_6_80_6_80_3">SUM(#REF!)</definedName>
    <definedName name="SHARED_FORMULA_6_95_6_95_3" localSheetId="2">SUM(#REF!)</definedName>
    <definedName name="SHARED_FORMULA_6_95_6_95_3">SUM(#REF!)</definedName>
    <definedName name="sqsa" localSheetId="2">#REF!</definedName>
    <definedName name="sqsa">#REF!</definedName>
    <definedName name="tbjan01" localSheetId="2">#REF!</definedName>
    <definedName name="tbjan01">#REF!</definedName>
    <definedName name="TBJUL01" localSheetId="2">#REF!</definedName>
    <definedName name="TBJUL01">#REF!</definedName>
    <definedName name="TESTE" localSheetId="2">#REF!</definedName>
    <definedName name="TESTE">#REF!</definedName>
    <definedName name="_xlnm.Print_Titles" localSheetId="2">'Memória de Cálculo'!$7:$8</definedName>
    <definedName name="_xlnm.Print_Titles" localSheetId="0">'Orçamento Sintético'!$7:$8</definedName>
    <definedName name="TRAVESSIA" localSheetId="2">#REF!</definedName>
    <definedName name="TRAVESSIA">#REF!</definedName>
    <definedName name="VENDA_CANAL_DIVERSOS" localSheetId="2">#REF!</definedName>
    <definedName name="VENDA_CANAL_DIVERSOS">#REF!</definedName>
    <definedName name="VENDA_CANAL_K" localSheetId="2">#REF!</definedName>
    <definedName name="VENDA_CANAL_K">#REF!</definedName>
    <definedName name="VENDA_CANAL_PI_R" localSheetId="2">#REF!</definedName>
    <definedName name="VENDA_CANAL_PI_R">#REF!</definedName>
    <definedName name="VENDA_VIARIO_DIVERSOS" localSheetId="2">#REF!</definedName>
    <definedName name="VENDA_VIARIO_DIVERSOS">#REF!</definedName>
    <definedName name="VENDA_VIARIO_K" localSheetId="2">#REF!</definedName>
    <definedName name="VENDA_VIARIO_K">#REF!</definedName>
    <definedName name="VENDA_VIARIO_PI_R" localSheetId="2">#REF!</definedName>
    <definedName name="VENDA_VIARIO_PI_R">#REF!</definedName>
    <definedName name="X_1" localSheetId="2">#REF!</definedName>
    <definedName name="X_1">#REF!</definedName>
    <definedName name="X_2" localSheetId="2">#REF!</definedName>
    <definedName name="X_2">#REF!</definedName>
    <definedName name="X_3" localSheetId="2">#REF!</definedName>
    <definedName name="X_3">#REF!</definedName>
    <definedName name="X_4" localSheetId="2">#REF!</definedName>
    <definedName name="X_4">#REF!</definedName>
    <definedName name="X_INT" localSheetId="2">#REF!</definedName>
    <definedName name="X_INT">#REF!</definedName>
    <definedName name="Y_1" localSheetId="2">#REF!</definedName>
    <definedName name="Y_1">#REF!</definedName>
    <definedName name="Y_2" localSheetId="2">#REF!</definedName>
    <definedName name="Y_2">#REF!</definedName>
    <definedName name="Y_3" localSheetId="2">#REF!</definedName>
    <definedName name="Y_3">#REF!</definedName>
    <definedName name="Y_4" localSheetId="2">#REF!</definedName>
    <definedName name="Y_4">#REF!</definedName>
  </definedNames>
  <calcPr calcId="162913" iterateDelta="1E-4"/>
</workbook>
</file>

<file path=xl/calcChain.xml><?xml version="1.0" encoding="utf-8"?>
<calcChain xmlns="http://schemas.openxmlformats.org/spreadsheetml/2006/main">
  <c r="J201" i="3" l="1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G175" i="10" l="1"/>
  <c r="F21" i="10" l="1"/>
  <c r="G185" i="10"/>
  <c r="G174" i="10"/>
  <c r="G169" i="10"/>
  <c r="G164" i="10"/>
  <c r="G161" i="10"/>
  <c r="G51" i="10"/>
  <c r="G52" i="10" s="1"/>
  <c r="F72" i="10"/>
  <c r="G177" i="10" l="1"/>
  <c r="G30" i="10"/>
  <c r="F59" i="10"/>
  <c r="F58" i="10"/>
  <c r="F65" i="10"/>
  <c r="F64" i="10"/>
  <c r="F12" i="10" l="1"/>
  <c r="F196" i="10" l="1"/>
  <c r="F192" i="10"/>
  <c r="F190" i="10"/>
  <c r="F189" i="10"/>
  <c r="F187" i="10"/>
  <c r="F186" i="10"/>
  <c r="F184" i="10"/>
  <c r="F183" i="10"/>
  <c r="F182" i="10"/>
  <c r="F181" i="10"/>
  <c r="F179" i="10"/>
  <c r="F176" i="10"/>
  <c r="F173" i="10"/>
  <c r="F73" i="10"/>
  <c r="F170" i="10"/>
  <c r="F166" i="10"/>
  <c r="F165" i="10"/>
  <c r="F163" i="10"/>
  <c r="F160" i="10"/>
  <c r="F145" i="10"/>
  <c r="F83" i="10"/>
  <c r="F82" i="10"/>
  <c r="F81" i="10"/>
  <c r="F79" i="10"/>
  <c r="F77" i="10"/>
  <c r="F76" i="10"/>
  <c r="F75" i="10"/>
  <c r="F78" i="10"/>
  <c r="F70" i="10"/>
  <c r="F68" i="10"/>
  <c r="F69" i="10"/>
  <c r="F61" i="10"/>
  <c r="F60" i="10"/>
  <c r="F63" i="10"/>
  <c r="F57" i="10"/>
  <c r="F54" i="10"/>
  <c r="F53" i="10"/>
  <c r="F52" i="10"/>
  <c r="F50" i="10"/>
  <c r="F47" i="10"/>
  <c r="F46" i="10"/>
  <c r="F45" i="10"/>
  <c r="F44" i="10"/>
  <c r="F42" i="10"/>
  <c r="F40" i="10"/>
  <c r="F39" i="10"/>
  <c r="F28" i="10"/>
  <c r="F23" i="10"/>
  <c r="F20" i="10"/>
  <c r="F18" i="10"/>
  <c r="F17" i="10"/>
  <c r="F16" i="10"/>
  <c r="F15" i="10"/>
  <c r="F29" i="10" l="1"/>
  <c r="F185" i="10"/>
  <c r="F43" i="10"/>
  <c r="F51" i="10"/>
  <c r="F191" i="10"/>
  <c r="F161" i="10"/>
  <c r="F164" i="10"/>
  <c r="F194" i="10"/>
  <c r="F177" i="10"/>
  <c r="F174" i="10"/>
  <c r="F178" i="10"/>
  <c r="F175" i="10"/>
  <c r="F26" i="10"/>
  <c r="F31" i="10"/>
  <c r="F30" i="10"/>
  <c r="F37" i="10" l="1"/>
  <c r="F38" i="10" l="1"/>
  <c r="F34" i="10" l="1"/>
  <c r="F168" i="10" l="1"/>
  <c r="F169" i="10" l="1"/>
  <c r="F11" i="10"/>
  <c r="F10" i="10"/>
  <c r="A2" i="10" l="1"/>
  <c r="A1" i="10"/>
  <c r="A2" i="5" l="1"/>
  <c r="A1" i="5"/>
</calcChain>
</file>

<file path=xl/sharedStrings.xml><?xml version="1.0" encoding="utf-8"?>
<sst xmlns="http://schemas.openxmlformats.org/spreadsheetml/2006/main" count="1932" uniqueCount="601">
  <si>
    <t>Memória de Cálculo</t>
  </si>
  <si>
    <t>Item</t>
  </si>
  <si>
    <t>Descrição</t>
  </si>
  <si>
    <t>Und</t>
  </si>
  <si>
    <t>Quant.</t>
  </si>
  <si>
    <t xml:space="preserve"> 1 </t>
  </si>
  <si>
    <t>SERVIÇOS PRELIMINARES</t>
  </si>
  <si>
    <t xml:space="preserve"> 1.1 </t>
  </si>
  <si>
    <t>m²</t>
  </si>
  <si>
    <t xml:space="preserve"> 2 </t>
  </si>
  <si>
    <t xml:space="preserve"> 2.1 </t>
  </si>
  <si>
    <t xml:space="preserve"> 2.2 </t>
  </si>
  <si>
    <t xml:space="preserve"> 3 </t>
  </si>
  <si>
    <t xml:space="preserve"> 3.1 </t>
  </si>
  <si>
    <t xml:space="preserve"> 3.2 </t>
  </si>
  <si>
    <t>m³</t>
  </si>
  <si>
    <t xml:space="preserve"> 4 </t>
  </si>
  <si>
    <t>INFRAESTRUTURA</t>
  </si>
  <si>
    <t xml:space="preserve"> 4.1 </t>
  </si>
  <si>
    <t>Armadura em barra de aço CA-50 (A ou B) fyk = 500 MPa</t>
  </si>
  <si>
    <t xml:space="preserve"> 4.2 </t>
  </si>
  <si>
    <t xml:space="preserve"> 5 </t>
  </si>
  <si>
    <t>SUPERESTRUTURA</t>
  </si>
  <si>
    <t xml:space="preserve"> 5.1 </t>
  </si>
  <si>
    <t xml:space="preserve"> 6 </t>
  </si>
  <si>
    <t xml:space="preserve"> 6.1 </t>
  </si>
  <si>
    <t xml:space="preserve"> 7 </t>
  </si>
  <si>
    <t>COBERTURA</t>
  </si>
  <si>
    <t xml:space="preserve"> 7.1 </t>
  </si>
  <si>
    <t xml:space="preserve"> 7.2 </t>
  </si>
  <si>
    <t xml:space="preserve"> 8 </t>
  </si>
  <si>
    <t xml:space="preserve"> 8.1 </t>
  </si>
  <si>
    <t xml:space="preserve"> 8.2 </t>
  </si>
  <si>
    <t xml:space="preserve"> 9 </t>
  </si>
  <si>
    <t xml:space="preserve"> 9.1 </t>
  </si>
  <si>
    <t>UN</t>
  </si>
  <si>
    <t>M</t>
  </si>
  <si>
    <t xml:space="preserve"> 9.2 </t>
  </si>
  <si>
    <t xml:space="preserve"> 10 </t>
  </si>
  <si>
    <t>INSTALAÇÕES ELÉTRICAS</t>
  </si>
  <si>
    <t xml:space="preserve"> 10.1 </t>
  </si>
  <si>
    <t xml:space="preserve"> 11 </t>
  </si>
  <si>
    <t xml:space="preserve"> 12 </t>
  </si>
  <si>
    <t xml:space="preserve"> 12.1 </t>
  </si>
  <si>
    <t>PISOS</t>
  </si>
  <si>
    <t>Armadura em tela soldada de aço</t>
  </si>
  <si>
    <t>Corte de junta de dilatação, com serra de disco diamantado para pisos</t>
  </si>
  <si>
    <t>PINTURA</t>
  </si>
  <si>
    <t>SERVIÇOS COMPLEMENTARES</t>
  </si>
  <si>
    <t>Planilha Orçamentária Sintética</t>
  </si>
  <si>
    <t>KG</t>
  </si>
  <si>
    <t xml:space="preserve"> 1.3 </t>
  </si>
  <si>
    <t xml:space="preserve"> 1.2 </t>
  </si>
  <si>
    <t xml:space="preserve"> 2.1.1 </t>
  </si>
  <si>
    <t xml:space="preserve"> 2.2.1 </t>
  </si>
  <si>
    <t xml:space="preserve"> 10.1.1 </t>
  </si>
  <si>
    <t xml:space="preserve"> 10.1.2 </t>
  </si>
  <si>
    <t xml:space="preserve"> 11.1 </t>
  </si>
  <si>
    <t xml:space="preserve"> 11.2 </t>
  </si>
  <si>
    <t>Código</t>
  </si>
  <si>
    <t>Banco</t>
  </si>
  <si>
    <t>Valor Unit</t>
  </si>
  <si>
    <t>Valor Unit com BDI</t>
  </si>
  <si>
    <t>Total</t>
  </si>
  <si>
    <t>SINAPI</t>
  </si>
  <si>
    <t>CPOS</t>
  </si>
  <si>
    <t>FDE</t>
  </si>
  <si>
    <t xml:space="preserve"> 10.01.040 </t>
  </si>
  <si>
    <t>SIURB</t>
  </si>
  <si>
    <t xml:space="preserve"> 10.02.020 </t>
  </si>
  <si>
    <t xml:space="preserve"> 11.20.050 </t>
  </si>
  <si>
    <t>Total sem BDI</t>
  </si>
  <si>
    <t>Total do BDI</t>
  </si>
  <si>
    <t>Total Geral</t>
  </si>
  <si>
    <t>Peso (%)</t>
  </si>
  <si>
    <t>Total Por Etapa</t>
  </si>
  <si>
    <t>30 DIAS</t>
  </si>
  <si>
    <t>60 DIAS</t>
  </si>
  <si>
    <t>90 DIAS</t>
  </si>
  <si>
    <t>120 DIAS</t>
  </si>
  <si>
    <t xml:space="preserve"> 11.01.290 </t>
  </si>
  <si>
    <t>Concreto usinado, fck = 25 MPa - para bombeamento</t>
  </si>
  <si>
    <t xml:space="preserve"> 11.16.020 </t>
  </si>
  <si>
    <t>Lançamento, espalhamento e adensamento de concreto ou massa em lastro e/ou enchimento</t>
  </si>
  <si>
    <t xml:space="preserve"> 7.1.1 </t>
  </si>
  <si>
    <t xml:space="preserve"> 7.2.1 </t>
  </si>
  <si>
    <t xml:space="preserve"> 38.01.040 </t>
  </si>
  <si>
    <t>Eletroduto de PVC rígido roscável de 3/4´ - com acessórios</t>
  </si>
  <si>
    <t xml:space="preserve"> 42.05.250 </t>
  </si>
  <si>
    <t>Barra condutora chata em alumínio de 3/4´ x 1/4´, inclusive acessórios de fixação</t>
  </si>
  <si>
    <t xml:space="preserve"> 42.05.300 </t>
  </si>
  <si>
    <t>Tampa para caixa de inspeção cilíndrica, aço galvanizado</t>
  </si>
  <si>
    <t xml:space="preserve"> 17.02.020 </t>
  </si>
  <si>
    <t>Chapisco</t>
  </si>
  <si>
    <t xml:space="preserve"> 11.16.220 </t>
  </si>
  <si>
    <t>Nivelamento de piso em concreto com acabadora de superfície</t>
  </si>
  <si>
    <t>PISO DO CALÇAMENTO</t>
  </si>
  <si>
    <t xml:space="preserve"> 17.02.120 </t>
  </si>
  <si>
    <t>Emboço comum</t>
  </si>
  <si>
    <t xml:space="preserve"> 02.08.050 </t>
  </si>
  <si>
    <t>Placa em lona com impressão digital e estrutura em madeira</t>
  </si>
  <si>
    <t xml:space="preserve"> 02.10.020 </t>
  </si>
  <si>
    <t>Locação de obra de edificação</t>
  </si>
  <si>
    <t>REMOÇÕES E DEMOLIÇÕES</t>
  </si>
  <si>
    <t>DEMOLIÇÕES</t>
  </si>
  <si>
    <t xml:space="preserve"> 2.1.2 </t>
  </si>
  <si>
    <t xml:space="preserve"> 2.1.3 </t>
  </si>
  <si>
    <t xml:space="preserve"> 2.1.4 </t>
  </si>
  <si>
    <t xml:space="preserve"> 03.01.040 </t>
  </si>
  <si>
    <t>Demolição manual de concreto armado</t>
  </si>
  <si>
    <t xml:space="preserve"> 2.1.5 </t>
  </si>
  <si>
    <t xml:space="preserve"> 03.02.040 </t>
  </si>
  <si>
    <t>Demolição manual de alvenaria de elevação ou elemento vazado, incluindo revestimento</t>
  </si>
  <si>
    <t xml:space="preserve"> 2.1.6 </t>
  </si>
  <si>
    <t>BOTA-FORA</t>
  </si>
  <si>
    <t xml:space="preserve"> 05.07.050 </t>
  </si>
  <si>
    <t>Remoção de entulho de obra com caçamba metálica - material volumoso e misturado por alvenaria, terra, madeira, papel, plástico e metal</t>
  </si>
  <si>
    <t>ESTACAS</t>
  </si>
  <si>
    <t xml:space="preserve"> 06.01.020 </t>
  </si>
  <si>
    <t>Escavação manual em solo de 1ª e 2ª categoria em campo aberto</t>
  </si>
  <si>
    <t xml:space="preserve"> 06.11.020 </t>
  </si>
  <si>
    <t>Reaterro manual para simples regularização sem compactação</t>
  </si>
  <si>
    <t xml:space="preserve"> 09.01.020 </t>
  </si>
  <si>
    <t>Forma em madeira comum para fundação</t>
  </si>
  <si>
    <t xml:space="preserve"> 11.18.040 </t>
  </si>
  <si>
    <t>Lastro de pedra britada</t>
  </si>
  <si>
    <t xml:space="preserve"> 11.16.040 </t>
  </si>
  <si>
    <t>Lançamento e adensamento de concreto ou massa em fundação</t>
  </si>
  <si>
    <t xml:space="preserve"> 07.11.020 </t>
  </si>
  <si>
    <t>Reaterro compactado mecanizado de vala ou cava com compactador</t>
  </si>
  <si>
    <t xml:space="preserve"> 05.07.040 </t>
  </si>
  <si>
    <t>Remoção de entulho separado de obra com caçamba metálica - terra, alvenaria, concreto, argamassa, madeira, papel, plástico ou metal</t>
  </si>
  <si>
    <t xml:space="preserve"> 09.01.030 </t>
  </si>
  <si>
    <t>Forma em madeira comum para estrutura</t>
  </si>
  <si>
    <t>ESTRUTURA E TELHAMENTO</t>
  </si>
  <si>
    <t xml:space="preserve"> 15.03.030 </t>
  </si>
  <si>
    <t>Fornecimento e montagem de estrutura em aço ASTM-A36, sem pintura</t>
  </si>
  <si>
    <t xml:space="preserve"> 16.33.052 </t>
  </si>
  <si>
    <t>Calha, rufo, afins em chapa galvanizada nº 24 - corte 0,50 m</t>
  </si>
  <si>
    <t>INSTALAÇÕES HIDRÁULICAS</t>
  </si>
  <si>
    <t xml:space="preserve"> 6.1.1 </t>
  </si>
  <si>
    <t xml:space="preserve"> 6.1.2 </t>
  </si>
  <si>
    <t xml:space="preserve"> 6.1.3 </t>
  </si>
  <si>
    <t xml:space="preserve"> 6.1.4 </t>
  </si>
  <si>
    <t xml:space="preserve"> 7.1.2 </t>
  </si>
  <si>
    <t xml:space="preserve"> 7.1.3 </t>
  </si>
  <si>
    <t xml:space="preserve"> 39.02.010 </t>
  </si>
  <si>
    <t>Cabo de cobre de 1,5 mm², isolamento 750 V - isolação em PVC 70°C</t>
  </si>
  <si>
    <t xml:space="preserve"> 39.03.170 </t>
  </si>
  <si>
    <t>Cabo de cobre de 2,5 mm², isolamento 0,6/1 kV - isolação em PVC 70°C</t>
  </si>
  <si>
    <t xml:space="preserve"> 39.03.174 </t>
  </si>
  <si>
    <t>Cabo de cobre de 4 mm², isolamento 0,6/1 kV - isolação em PVC 70°C.</t>
  </si>
  <si>
    <t xml:space="preserve"> 39.02.030 </t>
  </si>
  <si>
    <t>Cabo de cobre de 6 mm², isolamento 750 V - isolação em PVC 70°C</t>
  </si>
  <si>
    <t xml:space="preserve"> 37.13.630 </t>
  </si>
  <si>
    <t>Disjuntor termomagnético, bipolar 220/380 V, corrente de 10 A até 50 A</t>
  </si>
  <si>
    <t xml:space="preserve"> 37.13.660 </t>
  </si>
  <si>
    <t>Disjuntor termomagnético, tripolar 220/380 V, corrente de 60 A até 100 A</t>
  </si>
  <si>
    <t xml:space="preserve"> 7.2.2 </t>
  </si>
  <si>
    <t xml:space="preserve"> 9.3 </t>
  </si>
  <si>
    <t xml:space="preserve"> 11.3 </t>
  </si>
  <si>
    <t>BDI</t>
  </si>
  <si>
    <t xml:space="preserve"> 07.12.020 </t>
  </si>
  <si>
    <t>Compactação de aterro mecanizado mínimo de 95% PN, sem fornecimento de solo em campo aberto</t>
  </si>
  <si>
    <t>1,2m de altura*2,4m de compriemento</t>
  </si>
  <si>
    <t xml:space="preserve"> 14.01.020 </t>
  </si>
  <si>
    <t>Alvenaria de embasamento em tijolo maciço comum</t>
  </si>
  <si>
    <t xml:space="preserve"> 54.03.240 </t>
  </si>
  <si>
    <t>Imprimação betuminosa impermeabilizante</t>
  </si>
  <si>
    <t>CJ</t>
  </si>
  <si>
    <t>150 DIAS</t>
  </si>
  <si>
    <t>Porcentagem</t>
  </si>
  <si>
    <t>Custo</t>
  </si>
  <si>
    <t>Porcentagem Acumulado</t>
  </si>
  <si>
    <t>Custo Acumulado</t>
  </si>
  <si>
    <r>
      <rPr>
        <b/>
        <sz val="12"/>
        <rFont val="Arial Narrow"/>
        <family val="2"/>
      </rPr>
      <t>Cliente:</t>
    </r>
    <r>
      <rPr>
        <sz val="12"/>
        <rFont val="Arial Narrow"/>
        <family val="2"/>
      </rPr>
      <t xml:space="preserve"> PREFEITURA MUNICIPAL DE SALTINHO</t>
    </r>
  </si>
  <si>
    <r>
      <rPr>
        <b/>
        <sz val="12"/>
        <rFont val="Arial Narrow"/>
        <family val="2"/>
      </rPr>
      <t>Local:</t>
    </r>
    <r>
      <rPr>
        <sz val="12"/>
        <rFont val="Arial Narrow"/>
        <family val="2"/>
      </rPr>
      <t xml:space="preserve"> MUNÍCIPIO DE SALTINHO/SP</t>
    </r>
  </si>
  <si>
    <t xml:space="preserve"> 02.03.270 </t>
  </si>
  <si>
    <t>Tapume fixo em painel OSB - espessura 12 mm</t>
  </si>
  <si>
    <t xml:space="preserve"> 04.09.020 </t>
  </si>
  <si>
    <t>Retirada de esquadria metálica em geral</t>
  </si>
  <si>
    <t xml:space="preserve"> 03.04.020 </t>
  </si>
  <si>
    <t>Demolição manual de revestimento cerâmico, incluindo a base</t>
  </si>
  <si>
    <t xml:space="preserve"> 04.03.040 </t>
  </si>
  <si>
    <t>Retirada de telhamento perfil e material qualquer, exceto barro</t>
  </si>
  <si>
    <t xml:space="preserve"> 04.02.140 </t>
  </si>
  <si>
    <t>Retirada de estrutura metálica</t>
  </si>
  <si>
    <t xml:space="preserve"> 095003 </t>
  </si>
  <si>
    <t>REMOÇÃO DE CAIXA DE ENTRADA DE ENERGIA EM BAIXA TENSÃO</t>
  </si>
  <si>
    <t>MOVIMENTO DE TERRA</t>
  </si>
  <si>
    <t xml:space="preserve"> 02.09.130 </t>
  </si>
  <si>
    <t>Limpeza mecanizada do terreno, inclusive troncos com diâmetro acima de 15 cm até 50 cm, com caminhão à disposição dentro da obra, até o raio de 1 km</t>
  </si>
  <si>
    <t xml:space="preserve"> 07.01.020 </t>
  </si>
  <si>
    <t>Escavação e carga mecanizada em solo de 1ª categoria, em campo aberto</t>
  </si>
  <si>
    <t xml:space="preserve"> 3.3 </t>
  </si>
  <si>
    <t xml:space="preserve"> 07.12.030 </t>
  </si>
  <si>
    <t>Compactação de aterro mecanizado a 100% PN, sem fornecimento de solo em campo aberto</t>
  </si>
  <si>
    <t xml:space="preserve"> 3.4 </t>
  </si>
  <si>
    <t xml:space="preserve"> 4.1.1 </t>
  </si>
  <si>
    <t xml:space="preserve"> 12.05.020 </t>
  </si>
  <si>
    <t>Estaca escavada mecanicamente, diâmetro de 25 cm até 20 t</t>
  </si>
  <si>
    <t xml:space="preserve"> 4.1.2 </t>
  </si>
  <si>
    <t xml:space="preserve"> 4.2.1 </t>
  </si>
  <si>
    <t xml:space="preserve"> 4.2.2 </t>
  </si>
  <si>
    <t xml:space="preserve"> 4.2.3 </t>
  </si>
  <si>
    <t xml:space="preserve"> 4.2.4 </t>
  </si>
  <si>
    <t xml:space="preserve"> 4.2.5 </t>
  </si>
  <si>
    <t xml:space="preserve"> 4.2.6 </t>
  </si>
  <si>
    <t xml:space="preserve"> 4.2.7 </t>
  </si>
  <si>
    <t xml:space="preserve"> 4.2.8 </t>
  </si>
  <si>
    <t xml:space="preserve"> 4.2.9 </t>
  </si>
  <si>
    <t xml:space="preserve"> 4.2.10 </t>
  </si>
  <si>
    <t xml:space="preserve"> 4.2.11 </t>
  </si>
  <si>
    <t xml:space="preserve"> 5.2 </t>
  </si>
  <si>
    <t xml:space="preserve"> 5.3 </t>
  </si>
  <si>
    <t xml:space="preserve"> 5.4 </t>
  </si>
  <si>
    <t xml:space="preserve"> 5.5 </t>
  </si>
  <si>
    <t xml:space="preserve"> 13.02.170 </t>
  </si>
  <si>
    <t>Laje pré-fabricada mista vigota protendida/lajota cerâmica - LP 16 (12+4) e capa com concreto de 25 MPa</t>
  </si>
  <si>
    <t xml:space="preserve"> 5.6 </t>
  </si>
  <si>
    <t xml:space="preserve"> 08.02.020 </t>
  </si>
  <si>
    <t>Cimbramento em madeira com estroncas de eucalipto</t>
  </si>
  <si>
    <t>PAREDES E PAINÉIS</t>
  </si>
  <si>
    <t>AMPLIAÇÃO</t>
  </si>
  <si>
    <t xml:space="preserve"> 14.10.111 </t>
  </si>
  <si>
    <t>Alvenaria de bloco de concreto de vedação de 14 x 19 x 39 cm - classe C</t>
  </si>
  <si>
    <t xml:space="preserve"> 11.05.040 </t>
  </si>
  <si>
    <t>Argamassa graute</t>
  </si>
  <si>
    <t xml:space="preserve"> 14.30.841 </t>
  </si>
  <si>
    <t>Divisória cega tipo piso/teto em laminado melamínico de baixa pressão, com coluna estrutural em alumínio extrudado</t>
  </si>
  <si>
    <t xml:space="preserve"> 6.2 </t>
  </si>
  <si>
    <t>MURO DA FACHADA</t>
  </si>
  <si>
    <t xml:space="preserve"> 6.2.1 </t>
  </si>
  <si>
    <t xml:space="preserve"> 14.11.261 </t>
  </si>
  <si>
    <t>Alvenaria de bloco de concreto estrutural 14 x 19 x 39 cm - classe A</t>
  </si>
  <si>
    <t xml:space="preserve"> 6.2.2 </t>
  </si>
  <si>
    <t xml:space="preserve"> 6.2.3 </t>
  </si>
  <si>
    <t xml:space="preserve"> 16.03.030 </t>
  </si>
  <si>
    <t>Telhamento em cimento reforçado com fio sintético CRFS - perfil trapezoidal de 44 cm</t>
  </si>
  <si>
    <t>ESQUADRIAS METÁLICAS</t>
  </si>
  <si>
    <t xml:space="preserve"> 26.01.040 </t>
  </si>
  <si>
    <t>Vidro liso transparente de 4 mm</t>
  </si>
  <si>
    <t xml:space="preserve"> 34.05.350 </t>
  </si>
  <si>
    <t>Portão de abrir em gradil eletrofundido, malha 5 x 15 cm</t>
  </si>
  <si>
    <t xml:space="preserve"> 8.3 </t>
  </si>
  <si>
    <t xml:space="preserve"> 24.01.030 </t>
  </si>
  <si>
    <t>Caixilho em ferro basculante, sob medida</t>
  </si>
  <si>
    <t xml:space="preserve"> 8.4 </t>
  </si>
  <si>
    <t xml:space="preserve"> 25.01.080 </t>
  </si>
  <si>
    <t>Caixilho em alumínio de correr, sob medida</t>
  </si>
  <si>
    <t>ESQUADRIA DE MADEIRA</t>
  </si>
  <si>
    <t xml:space="preserve"> 23.12.001 </t>
  </si>
  <si>
    <t>Porta lisa de madeira, interna "PIM", para acabamento em pintura, padrão dimensional médio, com ferragens, completo - 80 x 210 cm</t>
  </si>
  <si>
    <t xml:space="preserve"> 23.13.052 </t>
  </si>
  <si>
    <t>Porta lisa de madeira, interna, resistente a umidade "PIM RU", para acabamento em pintura, tipo acessível, padrão dimensional médio/pesado, com ferragens, completo - 90 x 210 cm</t>
  </si>
  <si>
    <t>REDE DE ESGOTO SANITÁRIO</t>
  </si>
  <si>
    <t xml:space="preserve"> 10.1.1.1 </t>
  </si>
  <si>
    <t xml:space="preserve"> 49.01.030 </t>
  </si>
  <si>
    <t>Caixa sifonada de PVC rígido de 150 x 150 x 50 mm, com grelha</t>
  </si>
  <si>
    <t xml:space="preserve"> 10.1.1.2 </t>
  </si>
  <si>
    <t xml:space="preserve"> 49.04.010 </t>
  </si>
  <si>
    <t>Ralo seco em PVC rígido de 100 x 40 mm, com grelha</t>
  </si>
  <si>
    <t xml:space="preserve"> 10.1.1.3 </t>
  </si>
  <si>
    <t xml:space="preserve"> 46.01.040 </t>
  </si>
  <si>
    <t>Tubo de PVC rígido soldável marrom, DN= 40 mm, (1 1/4´), inclusive conexões</t>
  </si>
  <si>
    <t xml:space="preserve"> 10.1.1.4 </t>
  </si>
  <si>
    <t xml:space="preserve"> 46.02.050 </t>
  </si>
  <si>
    <t>Tubo de PVC rígido branco PxB com virola e anel de borracha, linha esgoto série normal, DN= 50 mm, inclusive conexões</t>
  </si>
  <si>
    <t xml:space="preserve"> 10.1.1.5 </t>
  </si>
  <si>
    <t xml:space="preserve"> 46.02.070 </t>
  </si>
  <si>
    <t>Tubo de PVC rígido branco PxB com virola e anel de borracha, linha esgoto série normal, DN= 100 mm, inclusive conexões</t>
  </si>
  <si>
    <t xml:space="preserve"> 10.1.1.6 </t>
  </si>
  <si>
    <t xml:space="preserve"> 42.05.320 </t>
  </si>
  <si>
    <t>Caixa de inspeção do terra cilíndrica em PVC rígido, diâmetro de 300 mm - h= 400 mm</t>
  </si>
  <si>
    <t>REDE DE ÁGUA FRIA</t>
  </si>
  <si>
    <t xml:space="preserve"> 10.1.2.1 </t>
  </si>
  <si>
    <t xml:space="preserve"> 47.01.030 </t>
  </si>
  <si>
    <t>Registro de gaveta em latão fundido sem acabamento, DN= 1´</t>
  </si>
  <si>
    <t xml:space="preserve"> 10.1.2.2 </t>
  </si>
  <si>
    <t xml:space="preserve"> 47.01.050 </t>
  </si>
  <si>
    <t>Registro de gaveta em latão fundido sem acabamento, DN= 1 1/2´</t>
  </si>
  <si>
    <t xml:space="preserve"> 10.1.2.3 </t>
  </si>
  <si>
    <t xml:space="preserve"> 46.01.010 </t>
  </si>
  <si>
    <t>Tubo de PVC rígido soldável marrom, DN= 20 mm, (1/2´), inclusive conexões</t>
  </si>
  <si>
    <t xml:space="preserve"> 10.1.2.4 </t>
  </si>
  <si>
    <t xml:space="preserve"> 46.01.020 </t>
  </si>
  <si>
    <t>Tubo de PVC rígido soldável marrom, DN= 25 mm, (3/4´), inclusive conexões</t>
  </si>
  <si>
    <t xml:space="preserve"> 10.1.2.5 </t>
  </si>
  <si>
    <t xml:space="preserve"> 46.01.050 </t>
  </si>
  <si>
    <t>Tubo de PVC rígido soldável marrom, DN= 50 mm, (1 1/2´), inclusive conexões</t>
  </si>
  <si>
    <t xml:space="preserve"> 10.1.2.6 </t>
  </si>
  <si>
    <t xml:space="preserve"> 10.1.3 </t>
  </si>
  <si>
    <t>REDE DE ÁGUAS PLUVIAIS</t>
  </si>
  <si>
    <t xml:space="preserve"> 10.1.3.1 </t>
  </si>
  <si>
    <t xml:space="preserve"> 46.02.060 </t>
  </si>
  <si>
    <t>Tubo de PVC rígido branco PxB com virola e anel de borracha, linha esgoto série normal, DN= 75 mm, inclusive conexões</t>
  </si>
  <si>
    <t xml:space="preserve"> 10.1.3.2 </t>
  </si>
  <si>
    <t xml:space="preserve"> 46.03.050 </t>
  </si>
  <si>
    <t>Tubo de PVC rígido PxB com virola e anel de borracha, linha esgoto série reforçada ´R´, DN= 100 mm, inclusive conexões</t>
  </si>
  <si>
    <t xml:space="preserve"> 10.1.3.3 </t>
  </si>
  <si>
    <t xml:space="preserve"> 10.1.4 </t>
  </si>
  <si>
    <t>LOUÇAS E METAIS</t>
  </si>
  <si>
    <t xml:space="preserve"> 10.1.4.1 </t>
  </si>
  <si>
    <t xml:space="preserve"> 30.08.060 </t>
  </si>
  <si>
    <t>Bacia sifonada de louça para pessoas com mobilidade reduzida - capacidade de 6 litros</t>
  </si>
  <si>
    <t xml:space="preserve"> 10.1.4.2 </t>
  </si>
  <si>
    <t xml:space="preserve"> 30.01.030 </t>
  </si>
  <si>
    <t>Barra de apoio reta, para pessoas com mobilidade reduzida, em tubo de aço inoxidável de 1 1/2´ x 800 mm</t>
  </si>
  <si>
    <t xml:space="preserve"> 10.1.4.3 </t>
  </si>
  <si>
    <t xml:space="preserve"> 30.01.010 </t>
  </si>
  <si>
    <t>Barra de apoio reta, para pessoas com mobilidade reduzida, em tubo de aço inoxidável de 1 1/2´</t>
  </si>
  <si>
    <t xml:space="preserve"> 10.1.4.4 </t>
  </si>
  <si>
    <t xml:space="preserve"> 30.08.040 </t>
  </si>
  <si>
    <t>Lavatório de louça para canto sem coluna para pessoas com mobilidade reduzida</t>
  </si>
  <si>
    <t xml:space="preserve"> 10.1.4.5 </t>
  </si>
  <si>
    <t xml:space="preserve"> 30.08.030 </t>
  </si>
  <si>
    <t>Assento articulado para banho, em alumínio com pintura epóxi de 700 x 450 mm</t>
  </si>
  <si>
    <t xml:space="preserve"> 10.1.4.6 </t>
  </si>
  <si>
    <t xml:space="preserve"> 44.03.310 </t>
  </si>
  <si>
    <t>Torneira de mesa para lavatório, acionamento hidromecânico, com registro integrado regulador de vazão, em latão cromado, DN= 1/2´</t>
  </si>
  <si>
    <t>INSTALAÇÕES GERAIS</t>
  </si>
  <si>
    <t xml:space="preserve"> 11.1.1 </t>
  </si>
  <si>
    <t xml:space="preserve"> 09.02.053 </t>
  </si>
  <si>
    <t>AE-23 ABRIGO E ENTRADA DE ENERGIA (CAIXA M, T  e IV) COM LEITURA VOLTADA PARA CALÇADA - CPFL, EDP BANDEIRANTE E ELEKTRO</t>
  </si>
  <si>
    <t xml:space="preserve"> 11.1.2 </t>
  </si>
  <si>
    <t xml:space="preserve"> 40.02.060 </t>
  </si>
  <si>
    <t>Caixa de passagem em chapa, com tampa parafusada, 200 x 200 x 100 mm</t>
  </si>
  <si>
    <t xml:space="preserve"> 11.1.3 </t>
  </si>
  <si>
    <t xml:space="preserve"> 37.24.040 </t>
  </si>
  <si>
    <t>Supressor de surto monofásico, Neutro-Terra, In &gt; ou = 20 kA, Imax. de surto de 65 até 80 kA</t>
  </si>
  <si>
    <t xml:space="preserve"> 11.1.4 </t>
  </si>
  <si>
    <t xml:space="preserve"> 37.01.120 </t>
  </si>
  <si>
    <t>Quadro Telebrás de embutir de 600 x 600 x 120 mm</t>
  </si>
  <si>
    <t xml:space="preserve"> 11.1.5 </t>
  </si>
  <si>
    <t xml:space="preserve"> 40.01.020 </t>
  </si>
  <si>
    <t>Caixa de ferro estampada 4´ x 2´</t>
  </si>
  <si>
    <t xml:space="preserve"> 11.1.6 </t>
  </si>
  <si>
    <t xml:space="preserve"> 40.01.040 </t>
  </si>
  <si>
    <t>Caixa de ferro estampada 4´ x 4´</t>
  </si>
  <si>
    <t xml:space="preserve"> 11.1.7 </t>
  </si>
  <si>
    <t xml:space="preserve"> 40.02.080 </t>
  </si>
  <si>
    <t>Caixa de passagem em chapa, com tampa parafusada, 300 x 300 x 120 mm</t>
  </si>
  <si>
    <t xml:space="preserve"> 11.1.8 </t>
  </si>
  <si>
    <t xml:space="preserve"> 39.06.060 </t>
  </si>
  <si>
    <t>Cabo de cobre de 25 mm², isolamento 8,7/15 kV - isolação EPR 90°C</t>
  </si>
  <si>
    <t xml:space="preserve"> 11.1.9 </t>
  </si>
  <si>
    <t xml:space="preserve"> 11.1.10 </t>
  </si>
  <si>
    <t xml:space="preserve"> 11.1.11 </t>
  </si>
  <si>
    <t xml:space="preserve"> 11.1.12 </t>
  </si>
  <si>
    <t xml:space="preserve"> 11.1.13 </t>
  </si>
  <si>
    <t xml:space="preserve"> 37.13.600 </t>
  </si>
  <si>
    <t>Disjuntor termomagnético, unipolar 127/220 V, corrente de 10 A até 30 A</t>
  </si>
  <si>
    <t xml:space="preserve"> 11.1.14 </t>
  </si>
  <si>
    <t xml:space="preserve"> 11.1.15 </t>
  </si>
  <si>
    <t xml:space="preserve"> 11.1.16 </t>
  </si>
  <si>
    <t xml:space="preserve"> 38.13.010 </t>
  </si>
  <si>
    <t>Eletroduto corrugado em polietileno de alta densidade, DN= 30 mm, com acessórios</t>
  </si>
  <si>
    <t xml:space="preserve"> 11.1.17 </t>
  </si>
  <si>
    <t xml:space="preserve"> 11.1.18 </t>
  </si>
  <si>
    <t xml:space="preserve"> 38.01.160 </t>
  </si>
  <si>
    <t>Eletroduto de PVC rígido roscável de 3´ - com acessórios</t>
  </si>
  <si>
    <t xml:space="preserve"> 11.1.19 </t>
  </si>
  <si>
    <t xml:space="preserve"> 38.01.120 </t>
  </si>
  <si>
    <t>Eletroduto de PVC rígido roscável de 2´ - com acessórios</t>
  </si>
  <si>
    <t xml:space="preserve"> 11.1.20 </t>
  </si>
  <si>
    <t xml:space="preserve"> 40.20.120 </t>
  </si>
  <si>
    <t>Placa de 4´ x 2´</t>
  </si>
  <si>
    <t xml:space="preserve"> 11.1.21 </t>
  </si>
  <si>
    <t xml:space="preserve"> 40.20.140 </t>
  </si>
  <si>
    <t>Placa de 4´ x 4´</t>
  </si>
  <si>
    <t xml:space="preserve"> 11.1.22 </t>
  </si>
  <si>
    <t xml:space="preserve"> 37.17.060 </t>
  </si>
  <si>
    <t>Dispositivo diferencial residual de 25 A x 30 mA - 2 polos</t>
  </si>
  <si>
    <t xml:space="preserve"> 11.1.23 </t>
  </si>
  <si>
    <t xml:space="preserve"> 37.17.070 </t>
  </si>
  <si>
    <t>Dispositivo diferencial residual de 40 A x 30 mA - 2 polos</t>
  </si>
  <si>
    <t xml:space="preserve"> 11.1.24 </t>
  </si>
  <si>
    <t xml:space="preserve"> 11.1.25 </t>
  </si>
  <si>
    <t xml:space="preserve"> 40.05.020 </t>
  </si>
  <si>
    <t>Interruptor com 1 tecla simples e placa</t>
  </si>
  <si>
    <t xml:space="preserve"> 11.1.26 </t>
  </si>
  <si>
    <t xml:space="preserve"> 39.10.120 </t>
  </si>
  <si>
    <t>Terminal de pressão/compressão para cabo de 25 mm²</t>
  </si>
  <si>
    <t xml:space="preserve"> 11.1.27 </t>
  </si>
  <si>
    <t xml:space="preserve"> 39.10.200 </t>
  </si>
  <si>
    <t>Terminal de pressão/compressão para cabo de 70 mm²</t>
  </si>
  <si>
    <t xml:space="preserve"> 11.1.28 </t>
  </si>
  <si>
    <t xml:space="preserve"> 40.04.460 </t>
  </si>
  <si>
    <t>Tomada 2P+T de 20 A - 250 V, completa</t>
  </si>
  <si>
    <t xml:space="preserve"> 11.1.29 </t>
  </si>
  <si>
    <t xml:space="preserve"> 40.04.096 </t>
  </si>
  <si>
    <t>Tomada RJ 45 para rede de dados, com placa</t>
  </si>
  <si>
    <t xml:space="preserve"> 11.1.30 </t>
  </si>
  <si>
    <t xml:space="preserve"> 41.31.070 </t>
  </si>
  <si>
    <t>Luminária LED quadrada de sobrepor com difusor prismático translúcido, 4000 K, fluxo luminoso de 1363 a 1800 lm, potência de 15 a 24 W</t>
  </si>
  <si>
    <t xml:space="preserve"> 11.1.31 </t>
  </si>
  <si>
    <t xml:space="preserve"> 41.14.090 </t>
  </si>
  <si>
    <t>Luminária retangular de sobrepor tipo calha fechada, com difusor translúcido, para 2 lâmpadas fluorescentes de 28 W/32 W/36 W/54 W</t>
  </si>
  <si>
    <t xml:space="preserve"> 41.02.551 </t>
  </si>
  <si>
    <t>Lâmpada LED tubular T8 com base G13, de 1850 até 2000 Im - 18 a 20W</t>
  </si>
  <si>
    <t>S.P.D.ATMOSFERICAS</t>
  </si>
  <si>
    <t xml:space="preserve"> 11.2.1 </t>
  </si>
  <si>
    <t xml:space="preserve"> 11.2.2 </t>
  </si>
  <si>
    <t xml:space="preserve"> 39.04.050 </t>
  </si>
  <si>
    <t>Cabo de cobre nu, têmpera mole, classe 2, de 16 mm²</t>
  </si>
  <si>
    <t xml:space="preserve"> 11.2.3 </t>
  </si>
  <si>
    <t xml:space="preserve"> 39.04.080 </t>
  </si>
  <si>
    <t>Cabo de cobre nu, têmpera mole, classe 2, de 50 mm²</t>
  </si>
  <si>
    <t xml:space="preserve"> 11.2.4 </t>
  </si>
  <si>
    <t xml:space="preserve"> 42.05.200 </t>
  </si>
  <si>
    <t>Haste de aterramento de 5/8'' x 2,4 m</t>
  </si>
  <si>
    <t xml:space="preserve"> 11.2.5 </t>
  </si>
  <si>
    <t xml:space="preserve"> 11.2.6 </t>
  </si>
  <si>
    <t xml:space="preserve"> 11.2.7 </t>
  </si>
  <si>
    <t xml:space="preserve"> 11.3.1 </t>
  </si>
  <si>
    <t xml:space="preserve"> 89865 </t>
  </si>
  <si>
    <t>TUBO, PVC, SOLDÁVEL, DN 25MM, INSTALADO EM DRENO DE AR-CONDICIONADO - FORNECIMENTO E INSTALAÇÃO. AF_12/2014</t>
  </si>
  <si>
    <t xml:space="preserve"> 11.3.2 </t>
  </si>
  <si>
    <t>TELEMATICA</t>
  </si>
  <si>
    <t xml:space="preserve"> 38.01.060 </t>
  </si>
  <si>
    <t>Eletroduto de PVC rígido roscável de 1´ - com acessórios</t>
  </si>
  <si>
    <t xml:space="preserve"> 39.18.126 </t>
  </si>
  <si>
    <t>Cabo para rede 24 AWG com 4 pares, categoria 6</t>
  </si>
  <si>
    <t xml:space="preserve"> 39.04.070 </t>
  </si>
  <si>
    <t>Cabo de cobre nu, têmpera mole, classe 2, de 35 mm²</t>
  </si>
  <si>
    <t xml:space="preserve"> 69.03.340 </t>
  </si>
  <si>
    <t>Conector RJ-45 fêmea - categoria 6</t>
  </si>
  <si>
    <t>REVESTIMENTO DE FORROS</t>
  </si>
  <si>
    <t xml:space="preserve"> 12.2 </t>
  </si>
  <si>
    <t xml:space="preserve"> 13 </t>
  </si>
  <si>
    <t>REVESTIMENTO DE PAREDES INTERNAS</t>
  </si>
  <si>
    <t xml:space="preserve"> 13.1 </t>
  </si>
  <si>
    <t xml:space="preserve"> 13.2 </t>
  </si>
  <si>
    <t xml:space="preserve"> 13.3 </t>
  </si>
  <si>
    <t xml:space="preserve"> 19.01.062 </t>
  </si>
  <si>
    <t>Peitoril e/ou soleira em granito, espessura de 2 cm e largura até 20 cm, acabamento polido</t>
  </si>
  <si>
    <t xml:space="preserve"> 14 </t>
  </si>
  <si>
    <t>REVESTIMENTO DE PAREDES EXTERNAS</t>
  </si>
  <si>
    <t xml:space="preserve"> 14.1 </t>
  </si>
  <si>
    <t xml:space="preserve"> 14.2 </t>
  </si>
  <si>
    <t xml:space="preserve"> 14.3 </t>
  </si>
  <si>
    <t xml:space="preserve"> 18.11.022 </t>
  </si>
  <si>
    <t>Revestimento em placa cerâmica esmaltada de 10x10 cm, assentado e rejuntado com argamassa industrializada</t>
  </si>
  <si>
    <t xml:space="preserve"> 21.03.152 </t>
  </si>
  <si>
    <t>Revestimento em placas de alumínio composto "ACM", espessura de 4 mm e acabamento em PVDF, na cor verde</t>
  </si>
  <si>
    <t xml:space="preserve"> 15 </t>
  </si>
  <si>
    <t xml:space="preserve"> 15.1 </t>
  </si>
  <si>
    <t>PISO GRANILITE</t>
  </si>
  <si>
    <t xml:space="preserve"> 15.1.1 </t>
  </si>
  <si>
    <t xml:space="preserve"> 87690 </t>
  </si>
  <si>
    <t>CONTRAPISO EM ARGAMASSA TRAÇO 1:4 (CIMENTO E AREIA), PREPARO MECÂNICO COM BETONEIRA 400 L, APLICADO EM ÁREAS SECAS SOBRE LAJE, NÃO ADERIDO, ESPESSURA 5CM. AF_06/2014</t>
  </si>
  <si>
    <t xml:space="preserve"> 15.1.2 </t>
  </si>
  <si>
    <t xml:space="preserve"> 17.01.050 </t>
  </si>
  <si>
    <t>Regularização de piso com nata de cimento</t>
  </si>
  <si>
    <t xml:space="preserve"> 15.1.3 </t>
  </si>
  <si>
    <t xml:space="preserve"> 17.10.020 </t>
  </si>
  <si>
    <t>Piso em granilite moldado no local</t>
  </si>
  <si>
    <t xml:space="preserve"> 15.1.4 </t>
  </si>
  <si>
    <t xml:space="preserve"> 17.10.200 </t>
  </si>
  <si>
    <t>Rodapé qualquer em granilite moldado no local até 10 cm</t>
  </si>
  <si>
    <t xml:space="preserve"> 15.1.5 </t>
  </si>
  <si>
    <t xml:space="preserve"> 17.40.150 </t>
  </si>
  <si>
    <t>Resina acrílica para piso de granilite</t>
  </si>
  <si>
    <t xml:space="preserve"> 15.1.6 </t>
  </si>
  <si>
    <t xml:space="preserve"> 15.1.7 </t>
  </si>
  <si>
    <t xml:space="preserve"> 15.2 </t>
  </si>
  <si>
    <t xml:space="preserve"> 15.2.1 </t>
  </si>
  <si>
    <t xml:space="preserve"> 15.2.2 </t>
  </si>
  <si>
    <t xml:space="preserve"> 15.2.3 </t>
  </si>
  <si>
    <t xml:space="preserve"> 15.2.4 </t>
  </si>
  <si>
    <t xml:space="preserve"> 15.2.5 </t>
  </si>
  <si>
    <t xml:space="preserve"> 15.2.6 </t>
  </si>
  <si>
    <t xml:space="preserve"> 15.2.7 </t>
  </si>
  <si>
    <t xml:space="preserve"> 16 </t>
  </si>
  <si>
    <t xml:space="preserve"> 16.1 </t>
  </si>
  <si>
    <t xml:space="preserve"> 33.10.050 </t>
  </si>
  <si>
    <t>Tinta acrílica em massa, inclusive preparo</t>
  </si>
  <si>
    <t xml:space="preserve"> 16.2 </t>
  </si>
  <si>
    <t xml:space="preserve"> 33.10.041 </t>
  </si>
  <si>
    <t>Esmalte à base de água em massa, inclusive preparo</t>
  </si>
  <si>
    <t xml:space="preserve"> 16.3 </t>
  </si>
  <si>
    <t xml:space="preserve"> 33.11.050 </t>
  </si>
  <si>
    <t>Esmalte à base água em superfície metálica, inclusive preparo</t>
  </si>
  <si>
    <t xml:space="preserve"> 16.4 </t>
  </si>
  <si>
    <t xml:space="preserve"> 33.12.011 </t>
  </si>
  <si>
    <t>Esmalte à base de água em madeira, inclusive preparo</t>
  </si>
  <si>
    <t xml:space="preserve"> 17 </t>
  </si>
  <si>
    <t xml:space="preserve"> 17.1 </t>
  </si>
  <si>
    <t xml:space="preserve"> 55.01.140 </t>
  </si>
  <si>
    <t>Limpeza de superfície com hidrojateamento</t>
  </si>
  <si>
    <t xml:space="preserve"> 17.2 </t>
  </si>
  <si>
    <t xml:space="preserve"> 34.02.080 </t>
  </si>
  <si>
    <t>Plantio de grama São Carlos em placas (jardins e canteiros)</t>
  </si>
  <si>
    <t xml:space="preserve"> 17.3 </t>
  </si>
  <si>
    <t xml:space="preserve"> 44.02.062 </t>
  </si>
  <si>
    <t>Tampo/bancada em granito, com frontão, espessura de 2 cm, acabamento polido</t>
  </si>
  <si>
    <t>(8,77m+5,54m)*1,8m</t>
  </si>
  <si>
    <t xml:space="preserve"> 04.08.060 </t>
  </si>
  <si>
    <t>Retirada de batente com guarnição e peças lineares em madeira, chumbados</t>
  </si>
  <si>
    <t xml:space="preserve"> 04.08.020 </t>
  </si>
  <si>
    <t>Retirada de folha de esquadria em madeira</t>
  </si>
  <si>
    <t xml:space="preserve"> 04.09.100 </t>
  </si>
  <si>
    <t>Retirada de guarda-corpo ou gradil em geral</t>
  </si>
  <si>
    <t xml:space="preserve"> 6.1.5 </t>
  </si>
  <si>
    <t xml:space="preserve"> 32.08.010 </t>
  </si>
  <si>
    <t>Junta estrutural com poliestireno expandido de alta densidade P-III, espessura de 10 mm</t>
  </si>
  <si>
    <t xml:space="preserve"> 18.11.042 </t>
  </si>
  <si>
    <t>Revestimento em placa cerâmica esmaltada de 20x20 cm, tipo monocolor, assentado e rejuntado com argamassa industrializada</t>
  </si>
  <si>
    <t>comprimento linear da locação</t>
  </si>
  <si>
    <t xml:space="preserve"> 8.5 </t>
  </si>
  <si>
    <t xml:space="preserve"> 26.02.060 </t>
  </si>
  <si>
    <t>Vidro temperado incolor de 10 mm</t>
  </si>
  <si>
    <t xml:space="preserve"> 23.04.100 </t>
  </si>
  <si>
    <t>Porta em laminado fenólico melamínico com acabamento liso, batente de madeira sem revestimento - 80 x 210 cm</t>
  </si>
  <si>
    <t>DRENO AR CONDICIONADO</t>
  </si>
  <si>
    <t>MARQUISE EM ACM</t>
  </si>
  <si>
    <t>6,13m*0,07m de espessura</t>
  </si>
  <si>
    <t>(3,1m*2,94m*0,2m)+(0,9m*2,1m*0,2m)</t>
  </si>
  <si>
    <t>2,65m*1,5m</t>
  </si>
  <si>
    <t>(3m+3,1m+3m)*2*2,94m</t>
  </si>
  <si>
    <t>3*0,5</t>
  </si>
  <si>
    <t>1,5*11</t>
  </si>
  <si>
    <t>1 unidade</t>
  </si>
  <si>
    <t>(0,9m+2,1m+0,9m)</t>
  </si>
  <si>
    <t>4,85m*1,1m</t>
  </si>
  <si>
    <t>(43m³+2,20m³+(3,98m²*0,05m)+(53,51m²*0,03m)+(1,50m²*0,05m)+(5,34m²*0,05m))*1,3 do empolamento</t>
  </si>
  <si>
    <t>120,6m²</t>
  </si>
  <si>
    <t>120,6m²*0,3m</t>
  </si>
  <si>
    <t>36,18m³*1,3 do empolamento</t>
  </si>
  <si>
    <t>ver arquivo 299 - O - 2221 - 35 - 001_0.xlsx, aba Estacas</t>
  </si>
  <si>
    <t>conforme projeto estrutural</t>
  </si>
  <si>
    <t>ver arquivo 299 - O - 2221 - 35 - 001_0.xlsx, aba Vigas Baldrames</t>
  </si>
  <si>
    <t>ver arquivo 299 - O - 2221 - 35 - 001_0.xlsx, aba Pilar e Vigas</t>
  </si>
  <si>
    <t>ver arquivo 299 - O - 2221 - 35 - 001_0.xlsx, aba Laje</t>
  </si>
  <si>
    <t>ver arquivo 299 - O - 2221 - 35 - 001_0.xlsx, aba Alvenarias e Fechamentos</t>
  </si>
  <si>
    <t xml:space="preserve">ver arquivo 299 - O - 2221 - 35 - 001_0.xlsx, aba Grout </t>
  </si>
  <si>
    <t>3m de comprimento*2,94m de altura</t>
  </si>
  <si>
    <t>18,54m de comprimento*3,9m de altura estimada</t>
  </si>
  <si>
    <t>ver arquivo 299 - O - 2221 - 35 - 001_0.xlsx, aba Coberturas*13kg</t>
  </si>
  <si>
    <t>97,63m²*1,022 para o fator de inclinação</t>
  </si>
  <si>
    <t>ver arquivo 299 - O - 2221 - 35 - 001_0.xlsx, aba Coberturas</t>
  </si>
  <si>
    <t>3m de comprimento*0,5m de largura*5kg</t>
  </si>
  <si>
    <t>((3m+0,5m+3m+0,5m comprimento)*0,4m de altura )+(3m de comprimento*0,5m de alrgura*2 lados)</t>
  </si>
  <si>
    <t>ver arquivo 299 - O - 2221 - 35 - 001_0.xlsx, aba Esquadrias</t>
  </si>
  <si>
    <t>quantidades estimadas</t>
  </si>
  <si>
    <t>2 unidades, conforme o projeto</t>
  </si>
  <si>
    <t>1 unidade, conforme o projeto</t>
  </si>
  <si>
    <t>1  unidade, conforme o projeto</t>
  </si>
  <si>
    <t>3  unidades, conforme o projeto</t>
  </si>
  <si>
    <t>0,4m * 2 unidades</t>
  </si>
  <si>
    <t>2 unidades, conforme o croqui elétrico</t>
  </si>
  <si>
    <t>11 unidades, conforme o croqui elétrico</t>
  </si>
  <si>
    <t>11 luminárias*2 lampadas, conforme o croqui elétrico</t>
  </si>
  <si>
    <t>ver arquivo 299 - O - 2221 - 35 - 001_0.xlsx, aba Acabamentos</t>
  </si>
  <si>
    <t>ver arquivo 299 - O - 2221 - 35 - 001_0.xlsx, aba Fachadas</t>
  </si>
  <si>
    <t>23,22m²*0,15m de espessura</t>
  </si>
  <si>
    <t>23,22m²*0,05m de espessura</t>
  </si>
  <si>
    <t>23,22m²*0,97kg</t>
  </si>
  <si>
    <t>23,22m²*0,07m de espessura</t>
  </si>
  <si>
    <t xml:space="preserve">23,22m²*0,4 </t>
  </si>
  <si>
    <t>23,22m²</t>
  </si>
  <si>
    <t>114,05m²*0,97 kg</t>
  </si>
  <si>
    <t>114,05m²+23,22m²</t>
  </si>
  <si>
    <t>_________________________________
Alexandre R. Gaino
Eng. Civil
5060435411</t>
  </si>
  <si>
    <t>5m² estimados para reposição</t>
  </si>
  <si>
    <t>(2,4m+2,25m)*0,5m de largura</t>
  </si>
  <si>
    <t xml:space="preserve"> 2.1.7 </t>
  </si>
  <si>
    <t xml:space="preserve"> 2.1.8 </t>
  </si>
  <si>
    <t xml:space="preserve"> 2.1.9 </t>
  </si>
  <si>
    <t xml:space="preserve"> 2.1.10 </t>
  </si>
  <si>
    <t xml:space="preserve"> 48.02.401 </t>
  </si>
  <si>
    <t>Reservatório em polietileno com tampa de rosca - capacidade de 500 litros</t>
  </si>
  <si>
    <t xml:space="preserve"> 10.1.5 </t>
  </si>
  <si>
    <t xml:space="preserve"> 10.1.5.1 </t>
  </si>
  <si>
    <t xml:space="preserve"> 11.3.3 </t>
  </si>
  <si>
    <t xml:space="preserve"> 11.3.4 </t>
  </si>
  <si>
    <t xml:space="preserve"> 13.4 </t>
  </si>
  <si>
    <r>
      <rPr>
        <b/>
        <sz val="12"/>
        <rFont val="Arial Narrow"/>
        <family val="2"/>
      </rPr>
      <t xml:space="preserve">Obra: </t>
    </r>
    <r>
      <rPr>
        <sz val="12"/>
        <rFont val="Arial Narrow"/>
        <family val="2"/>
      </rPr>
      <t>AMPLIAÇÃO DA CIEMS PROFº ROQUE NÉVIO FIORAVANTE</t>
    </r>
  </si>
  <si>
    <t>VIGAS BALDRAME</t>
  </si>
  <si>
    <t>ver arquivo 299 - O - 2221 - 35 - 001_0.xlsx, aba Esquadrias + área de cobertura</t>
  </si>
  <si>
    <t>CDHU</t>
  </si>
  <si>
    <t xml:space="preserve"> 17.4 </t>
  </si>
  <si>
    <t>REMANEJO DE TUBULAÇAO DE INCENDIO</t>
  </si>
  <si>
    <t xml:space="preserve"> 17.4.1 </t>
  </si>
  <si>
    <t xml:space="preserve"> 04.30.060 </t>
  </si>
  <si>
    <t>Remoção de tubulação hidráulica em geral, incluindo conexões, caixas e ralos</t>
  </si>
  <si>
    <t xml:space="preserve"> 17.4.2 </t>
  </si>
  <si>
    <t xml:space="preserve"> 46.07.070 </t>
  </si>
  <si>
    <t>Tubo galvanizado DN= 2 1/2´, inclusive conexões</t>
  </si>
  <si>
    <t xml:space="preserve"> 17.4.3 </t>
  </si>
  <si>
    <t xml:space="preserve"> 47.05.140 </t>
  </si>
  <si>
    <t>Válvula de retenção vertical em bronze, DN= 2 1/2´</t>
  </si>
  <si>
    <t xml:space="preserve"> 17.4.4 </t>
  </si>
  <si>
    <t xml:space="preserve"> 08.08.012 </t>
  </si>
  <si>
    <t>REGISTRO DE RECALQUE NO PASSEIO (RR-01)</t>
  </si>
  <si>
    <t>Conforme medida estimadas no local</t>
  </si>
  <si>
    <t>01 unidade no local</t>
  </si>
  <si>
    <t>Anexo F - Planilha Orçamentária Sintética</t>
  </si>
  <si>
    <t>Razão Social - CNPJ</t>
  </si>
  <si>
    <t>Responsável Técnico - CREA/CAU</t>
  </si>
  <si>
    <t>Anexo G - Cronograma Físico e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</si>
</sst>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\-??_);_(@_)"/>
    <numFmt numFmtId="166" formatCode="_(&quot;R$&quot;* #,##0.00_);_(&quot;R$&quot;* \(#,##0.00\);_(&quot;R$&quot;* \-??_);_(@_)"/>
    <numFmt numFmtId="167" formatCode="0.0"/>
    <numFmt numFmtId="168" formatCode="#,##0.00\ %"/>
  </numFmts>
  <fonts count="18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1"/>
      <name val="Arial"/>
      <family val="1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  <charset val="1"/>
    </font>
    <font>
      <sz val="10"/>
      <name val="MS Sans Serif"/>
      <family val="2"/>
    </font>
    <font>
      <sz val="12"/>
      <name val="Arial Narrow"/>
      <family val="2"/>
    </font>
    <font>
      <b/>
      <sz val="11"/>
      <name val="Arial"/>
      <family val="2"/>
    </font>
    <font>
      <b/>
      <sz val="12"/>
      <name val="Arial Narrow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rgb="FFB6B6B6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n">
        <color rgb="FFCCCCCC"/>
      </bottom>
      <diagonal/>
    </border>
  </borders>
  <cellStyleXfs count="24">
    <xf numFmtId="0" fontId="0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2" fillId="0" borderId="0"/>
    <xf numFmtId="0" fontId="10" fillId="0" borderId="0"/>
    <xf numFmtId="0" fontId="10" fillId="0" borderId="0"/>
    <xf numFmtId="9" fontId="12" fillId="0" borderId="0"/>
    <xf numFmtId="166" fontId="12" fillId="0" borderId="0"/>
    <xf numFmtId="165" fontId="12" fillId="0" borderId="0"/>
    <xf numFmtId="165" fontId="12" fillId="0" borderId="0"/>
    <xf numFmtId="0" fontId="12" fillId="0" borderId="0"/>
    <xf numFmtId="44" fontId="10" fillId="0" borderId="0" applyFill="0" applyBorder="0" applyAlignment="0" applyProtection="0"/>
    <xf numFmtId="0" fontId="13" fillId="0" borderId="0"/>
    <xf numFmtId="164" fontId="10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ill="0" applyBorder="0" applyAlignment="0" applyProtection="0"/>
    <xf numFmtId="0" fontId="9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11" fillId="2" borderId="0" xfId="21" applyFont="1" applyFill="1" applyAlignment="1">
      <alignment horizontal="left" vertical="center"/>
    </xf>
    <xf numFmtId="0" fontId="10" fillId="2" borderId="0" xfId="21" applyFont="1" applyFill="1" applyAlignment="1">
      <alignment horizontal="left" vertical="center"/>
    </xf>
    <xf numFmtId="0" fontId="0" fillId="0" borderId="0" xfId="0" applyAlignment="1">
      <alignment vertical="center"/>
    </xf>
    <xf numFmtId="167" fontId="14" fillId="3" borderId="0" xfId="7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0" fillId="0" borderId="0" xfId="0"/>
    <xf numFmtId="0" fontId="4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168" fontId="6" fillId="2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top" wrapText="1"/>
    </xf>
    <xf numFmtId="4" fontId="6" fillId="2" borderId="1" xfId="0" applyNumberFormat="1" applyFont="1" applyFill="1" applyBorder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43" fontId="4" fillId="2" borderId="1" xfId="0" applyNumberFormat="1" applyFont="1" applyFill="1" applyBorder="1" applyAlignment="1">
      <alignment horizontal="right" vertical="center" wrapText="1"/>
    </xf>
    <xf numFmtId="43" fontId="6" fillId="2" borderId="1" xfId="0" applyNumberFormat="1" applyFont="1" applyFill="1" applyBorder="1" applyAlignment="1">
      <alignment horizontal="right" vertical="center" wrapText="1"/>
    </xf>
    <xf numFmtId="0" fontId="15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right" vertical="top" wrapText="1"/>
    </xf>
    <xf numFmtId="0" fontId="5" fillId="4" borderId="1" xfId="0" applyFont="1" applyFill="1" applyBorder="1" applyAlignment="1">
      <alignment horizontal="right" vertical="top" wrapText="1"/>
    </xf>
    <xf numFmtId="4" fontId="5" fillId="4" borderId="1" xfId="0" applyNumberFormat="1" applyFont="1" applyFill="1" applyBorder="1" applyAlignment="1">
      <alignment horizontal="right" vertical="top" wrapText="1"/>
    </xf>
    <xf numFmtId="168" fontId="5" fillId="4" borderId="1" xfId="0" applyNumberFormat="1" applyFont="1" applyFill="1" applyBorder="1" applyAlignment="1">
      <alignment horizontal="right" vertical="top" wrapText="1"/>
    </xf>
    <xf numFmtId="43" fontId="8" fillId="2" borderId="0" xfId="0" applyNumberFormat="1" applyFont="1" applyFill="1" applyAlignment="1">
      <alignment horizontal="left" vertical="center" wrapText="1"/>
    </xf>
    <xf numFmtId="43" fontId="0" fillId="0" borderId="0" xfId="0" applyNumberFormat="1" applyAlignment="1">
      <alignment vertical="center"/>
    </xf>
    <xf numFmtId="43" fontId="4" fillId="2" borderId="0" xfId="0" applyNumberFormat="1" applyFont="1" applyFill="1" applyAlignment="1">
      <alignment horizontal="right" vertical="center" wrapText="1"/>
    </xf>
    <xf numFmtId="10" fontId="4" fillId="2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43" fontId="7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4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8" fillId="2" borderId="0" xfId="0" applyFont="1" applyFill="1" applyAlignment="1">
      <alignment horizontal="left" vertical="top" wrapText="1"/>
    </xf>
    <xf numFmtId="0" fontId="0" fillId="0" borderId="0" xfId="0"/>
    <xf numFmtId="0" fontId="5" fillId="4" borderId="1" xfId="0" applyFont="1" applyFill="1" applyBorder="1" applyAlignment="1">
      <alignment horizontal="left" vertical="center" wrapText="1"/>
    </xf>
    <xf numFmtId="43" fontId="5" fillId="4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8" fillId="2" borderId="0" xfId="0" applyFont="1" applyFill="1" applyAlignment="1">
      <alignment horizontal="right" vertical="top" wrapText="1"/>
    </xf>
    <xf numFmtId="0" fontId="5" fillId="4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top" wrapText="1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right" vertical="top" wrapText="1"/>
    </xf>
    <xf numFmtId="0" fontId="10" fillId="2" borderId="0" xfId="0" applyFont="1" applyFill="1" applyAlignment="1">
      <alignment horizontal="center" vertical="top" wrapText="1"/>
    </xf>
    <xf numFmtId="0" fontId="11" fillId="0" borderId="0" xfId="0" applyFont="1"/>
    <xf numFmtId="0" fontId="4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8" fillId="2" borderId="0" xfId="0" applyFont="1" applyFill="1" applyAlignment="1">
      <alignment horizontal="right" vertical="top" wrapText="1"/>
    </xf>
    <xf numFmtId="0" fontId="8" fillId="2" borderId="0" xfId="0" applyFont="1" applyFill="1" applyAlignment="1">
      <alignment horizontal="left" vertical="top" wrapText="1"/>
    </xf>
    <xf numFmtId="4" fontId="8" fillId="2" borderId="0" xfId="0" applyNumberFormat="1" applyFont="1" applyFill="1" applyAlignment="1">
      <alignment horizontal="right" vertical="top" wrapText="1"/>
    </xf>
    <xf numFmtId="0" fontId="10" fillId="2" borderId="0" xfId="0" applyFont="1" applyFill="1" applyAlignment="1">
      <alignment horizontal="left" vertical="top" wrapText="1"/>
    </xf>
    <xf numFmtId="0" fontId="4" fillId="2" borderId="2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 vertical="top" wrapText="1"/>
    </xf>
    <xf numFmtId="0" fontId="4" fillId="2" borderId="0" xfId="21" applyFont="1" applyFill="1" applyAlignment="1">
      <alignment horizontal="center" vertical="top" wrapText="1"/>
    </xf>
    <xf numFmtId="0" fontId="4" fillId="2" borderId="0" xfId="0" applyFont="1" applyFill="1" applyAlignment="1">
      <alignment horizontal="left" vertical="top" wrapText="1"/>
    </xf>
    <xf numFmtId="0" fontId="7" fillId="2" borderId="0" xfId="21" applyFont="1" applyFill="1" applyAlignment="1">
      <alignment horizontal="center" vertical="center" wrapText="1"/>
    </xf>
    <xf numFmtId="0" fontId="17" fillId="5" borderId="1" xfId="0" applyFont="1" applyFill="1" applyBorder="1" applyAlignment="1">
      <alignment horizontal="left" vertical="top" wrapText="1"/>
    </xf>
    <xf numFmtId="0" fontId="17" fillId="5" borderId="1" xfId="0" applyFont="1" applyFill="1" applyBorder="1" applyAlignment="1">
      <alignment horizontal="right" vertical="top" wrapText="1"/>
    </xf>
  </cellXfs>
  <cellStyles count="24">
    <cellStyle name="Excel Built-in Normal 2" xfId="5"/>
    <cellStyle name="Moeda 2" xfId="4"/>
    <cellStyle name="Moeda 2 2" xfId="10"/>
    <cellStyle name="Moeda 2 3" xfId="14"/>
    <cellStyle name="Moeda 2 3 2" xfId="20"/>
    <cellStyle name="Moeda 2 4" xfId="19"/>
    <cellStyle name="Moeda 3" xfId="17"/>
    <cellStyle name="Moeda 4" xfId="16"/>
    <cellStyle name="Normal" xfId="0" builtinId="0"/>
    <cellStyle name="Normal 2" xfId="7"/>
    <cellStyle name="Normal 2 2" xfId="8"/>
    <cellStyle name="Normal 2 3" xfId="13"/>
    <cellStyle name="Normal 3" xfId="6"/>
    <cellStyle name="Normal 4" xfId="15"/>
    <cellStyle name="Normal 5" xfId="21"/>
    <cellStyle name="Normal 6" xfId="1"/>
    <cellStyle name="Normal 7" xfId="22"/>
    <cellStyle name="Normal 8" xfId="23"/>
    <cellStyle name="Porcentagem 2" xfId="3"/>
    <cellStyle name="Porcentagem 2 2" xfId="9"/>
    <cellStyle name="Porcentagem 4" xfId="2"/>
    <cellStyle name="Separador de milhares 2" xfId="11"/>
    <cellStyle name="Separador de milhares 2 2" xfId="12"/>
    <cellStyle name="Vírgula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161925</xdr:rowOff>
    </xdr:from>
    <xdr:to>
      <xdr:col>6</xdr:col>
      <xdr:colOff>88857</xdr:colOff>
      <xdr:row>5</xdr:row>
      <xdr:rowOff>161926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383" t="4928" r="64394" b="43689"/>
        <a:stretch/>
      </xdr:blipFill>
      <xdr:spPr>
        <a:xfrm>
          <a:off x="7629525" y="161925"/>
          <a:ext cx="927057" cy="1000126"/>
        </a:xfrm>
        <a:prstGeom prst="rect">
          <a:avLst/>
        </a:prstGeom>
      </xdr:spPr>
    </xdr:pic>
    <xdr:clientData/>
  </xdr:twoCellAnchor>
  <xdr:twoCellAnchor>
    <xdr:from>
      <xdr:col>0</xdr:col>
      <xdr:colOff>574675</xdr:colOff>
      <xdr:row>201</xdr:row>
      <xdr:rowOff>158750</xdr:rowOff>
    </xdr:from>
    <xdr:to>
      <xdr:col>2</xdr:col>
      <xdr:colOff>725667</xdr:colOff>
      <xdr:row>205</xdr:row>
      <xdr:rowOff>109471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74675" y="40519350"/>
          <a:ext cx="1865492" cy="11699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 u="none"/>
            <a:t>BANCOS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CDHU - 07/2021 - São Paulo</a:t>
          </a:r>
          <a:endParaRPr lang="pt-BR">
            <a:effectLst/>
          </a:endParaRPr>
        </a:p>
        <a:p>
          <a:pPr marL="0" indent="0"/>
          <a:r>
            <a:rPr lang="pt-BR" sz="1100" u="non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SINAPI - 06/2021 - São Paulo</a:t>
          </a:r>
        </a:p>
        <a:p>
          <a:pPr marL="0" indent="0"/>
          <a:r>
            <a:rPr lang="pt-BR" sz="1100" u="non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SBC - 05/2021 - São Paulo</a:t>
          </a:r>
        </a:p>
        <a:p>
          <a:pPr marL="0" indent="0"/>
          <a:r>
            <a:rPr lang="pt-BR" sz="1100" u="non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SIURB - 01/2021 - São Paulo</a:t>
          </a:r>
        </a:p>
        <a:p>
          <a:pPr marL="0" indent="0"/>
          <a:r>
            <a:rPr lang="pt-BR" sz="1100" u="non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FDE - 04/2021 - São Paulo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1</xdr:row>
      <xdr:rowOff>47625</xdr:rowOff>
    </xdr:from>
    <xdr:to>
      <xdr:col>6</xdr:col>
      <xdr:colOff>149182</xdr:colOff>
      <xdr:row>2</xdr:row>
      <xdr:rowOff>79376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383" t="4928" r="64394" b="43689"/>
        <a:stretch/>
      </xdr:blipFill>
      <xdr:spPr>
        <a:xfrm>
          <a:off x="9604375" y="238125"/>
          <a:ext cx="927057" cy="10001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91109</xdr:colOff>
      <xdr:row>1</xdr:row>
      <xdr:rowOff>41412</xdr:rowOff>
    </xdr:from>
    <xdr:to>
      <xdr:col>6</xdr:col>
      <xdr:colOff>1018166</xdr:colOff>
      <xdr:row>6</xdr:row>
      <xdr:rowOff>80755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383" t="4928" r="64394" b="43689"/>
        <a:stretch/>
      </xdr:blipFill>
      <xdr:spPr>
        <a:xfrm>
          <a:off x="10320131" y="231912"/>
          <a:ext cx="927057" cy="10001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gelfus\Marcos%20da%20Rocha%20Batista\Topografia\CORREGO%20ITAQUERA%20E%20ITAQUERUNA%20-%20QUEIROZ\TECLA-Planilha_cronograma_ALTERA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i/Documents/HOME%20OFFICE/GELFUS/PM%20SALTINHO/ESCOLA%20ROQUE%20N&#201;VIO/299%20-%20O%20-%202221%20-%2035%20-%20001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G Resumo"/>
      <sheetName val="PLANILHA PREÇOS E QTES"/>
      <sheetName val="Cronograma"/>
      <sheetName val="Resumo de serviços"/>
      <sheetName val="Composição de serviços Teorico"/>
      <sheetName val="PREÇ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cas"/>
      <sheetName val="Blocos"/>
      <sheetName val="Vigas Baldrames"/>
      <sheetName val="Grout "/>
      <sheetName val="Muro de Arrimo"/>
      <sheetName val="Pilar"/>
      <sheetName val="Vigas"/>
      <sheetName val="Laje"/>
      <sheetName val="Alvenarias e Fechamentos"/>
      <sheetName val="Coberturas"/>
      <sheetName val="Esquadrias"/>
      <sheetName val="Fachadas"/>
      <sheetName val="Acabamentos"/>
      <sheetName val="Louças e Metais"/>
      <sheetName val="Diversos"/>
    </sheetNames>
    <sheetDataSet>
      <sheetData sheetId="0">
        <row r="11">
          <cell r="F11">
            <v>126</v>
          </cell>
        </row>
      </sheetData>
      <sheetData sheetId="1">
        <row r="15">
          <cell r="H15">
            <v>5.8080000000000007</v>
          </cell>
          <cell r="J15">
            <v>0.28800000000000003</v>
          </cell>
          <cell r="K15">
            <v>8.8000000000000007</v>
          </cell>
          <cell r="L15">
            <v>1.92</v>
          </cell>
          <cell r="M15">
            <v>3.6000000000000005</v>
          </cell>
          <cell r="N15">
            <v>2.8704000000000005</v>
          </cell>
        </row>
      </sheetData>
      <sheetData sheetId="2">
        <row r="15">
          <cell r="H15">
            <v>31.831825000000002</v>
          </cell>
          <cell r="J15">
            <v>1.125775</v>
          </cell>
          <cell r="K15">
            <v>38.598000000000006</v>
          </cell>
          <cell r="L15">
            <v>2.8948499999999999</v>
          </cell>
          <cell r="M15">
            <v>2.5732000000000004</v>
          </cell>
          <cell r="N15">
            <v>45.030999999999999</v>
          </cell>
          <cell r="O15">
            <v>27.811200000000003</v>
          </cell>
          <cell r="P15">
            <v>5.2268125000000003</v>
          </cell>
        </row>
        <row r="17">
          <cell r="CH17">
            <v>64.33</v>
          </cell>
        </row>
      </sheetData>
      <sheetData sheetId="3">
        <row r="12">
          <cell r="G12">
            <v>0.229743</v>
          </cell>
          <cell r="H12">
            <v>13.641870000000003</v>
          </cell>
        </row>
        <row r="13">
          <cell r="G13">
            <v>1.1695175999999998</v>
          </cell>
          <cell r="H13">
            <v>69.444584000000006</v>
          </cell>
        </row>
        <row r="14">
          <cell r="G14">
            <v>0.58635899999999996</v>
          </cell>
          <cell r="H14">
            <v>69.634619999999998</v>
          </cell>
        </row>
      </sheetData>
      <sheetData sheetId="4"/>
      <sheetData sheetId="5">
        <row r="14">
          <cell r="G14">
            <v>1.4085000000000001</v>
          </cell>
          <cell r="H14">
            <v>37.559999999999995</v>
          </cell>
        </row>
      </sheetData>
      <sheetData sheetId="6">
        <row r="13">
          <cell r="H13">
            <v>4.0922999999999998</v>
          </cell>
          <cell r="I13">
            <v>68.204999999999998</v>
          </cell>
          <cell r="J13">
            <v>5.7045000000000003</v>
          </cell>
        </row>
      </sheetData>
      <sheetData sheetId="7">
        <row r="8">
          <cell r="D8">
            <v>120.63</v>
          </cell>
        </row>
        <row r="28">
          <cell r="D28">
            <v>354.65219999999999</v>
          </cell>
        </row>
      </sheetData>
      <sheetData sheetId="8">
        <row r="8">
          <cell r="D8">
            <v>145.21039999999999</v>
          </cell>
        </row>
        <row r="9">
          <cell r="D9">
            <v>4.0200000000000005</v>
          </cell>
        </row>
      </sheetData>
      <sheetData sheetId="9">
        <row r="10">
          <cell r="J10">
            <v>24.85</v>
          </cell>
        </row>
        <row r="20">
          <cell r="D20">
            <v>97.63</v>
          </cell>
        </row>
        <row r="25">
          <cell r="D25">
            <v>7.15</v>
          </cell>
        </row>
      </sheetData>
      <sheetData sheetId="10">
        <row r="8">
          <cell r="E8">
            <v>33.44</v>
          </cell>
          <cell r="N8">
            <v>2.25</v>
          </cell>
        </row>
        <row r="9">
          <cell r="E9">
            <v>25.830000000000005</v>
          </cell>
          <cell r="N9">
            <v>3.4499999999999997</v>
          </cell>
        </row>
        <row r="10">
          <cell r="N10">
            <v>7.5</v>
          </cell>
        </row>
        <row r="11">
          <cell r="N11">
            <v>1.2</v>
          </cell>
        </row>
        <row r="12">
          <cell r="N12">
            <v>0.8</v>
          </cell>
        </row>
        <row r="13">
          <cell r="K13">
            <v>1</v>
          </cell>
        </row>
        <row r="14">
          <cell r="E14">
            <v>14</v>
          </cell>
          <cell r="K14">
            <v>3</v>
          </cell>
        </row>
        <row r="15">
          <cell r="E15">
            <v>1.2</v>
          </cell>
          <cell r="K15">
            <v>1</v>
          </cell>
        </row>
        <row r="16">
          <cell r="N16">
            <v>6.3549999999999995</v>
          </cell>
        </row>
        <row r="28">
          <cell r="E28">
            <v>7.5600000000000005</v>
          </cell>
        </row>
        <row r="36">
          <cell r="E36">
            <v>11.36</v>
          </cell>
        </row>
      </sheetData>
      <sheetData sheetId="11">
        <row r="10">
          <cell r="C10">
            <v>146.36960000000002</v>
          </cell>
        </row>
        <row r="11">
          <cell r="C11">
            <v>15.728000000000002</v>
          </cell>
        </row>
        <row r="12">
          <cell r="C12">
            <v>179.38399999999996</v>
          </cell>
        </row>
      </sheetData>
      <sheetData sheetId="12">
        <row r="10">
          <cell r="D10">
            <v>114.053</v>
          </cell>
        </row>
        <row r="31">
          <cell r="D31">
            <v>71.48</v>
          </cell>
        </row>
        <row r="52">
          <cell r="D52">
            <v>0</v>
          </cell>
        </row>
        <row r="53">
          <cell r="D53">
            <v>128.66400000000002</v>
          </cell>
        </row>
        <row r="54">
          <cell r="D54">
            <v>81.487200000000001</v>
          </cell>
        </row>
        <row r="55">
          <cell r="D55">
            <v>77.027999999999992</v>
          </cell>
        </row>
        <row r="95">
          <cell r="D95">
            <v>114.053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rcafascio.com/banco/cpos/composicoes/5e6baeed400ea71adac1f7d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5"/>
  <sheetViews>
    <sheetView workbookViewId="0">
      <selection activeCell="D204" sqref="D204"/>
    </sheetView>
  </sheetViews>
  <sheetFormatPr defaultColWidth="9" defaultRowHeight="14.25" x14ac:dyDescent="0.2"/>
  <cols>
    <col min="1" max="1" width="10" style="3" bestFit="1" customWidth="1"/>
    <col min="2" max="2" width="12.5" style="3" customWidth="1"/>
    <col min="3" max="3" width="12" style="3" bestFit="1" customWidth="1"/>
    <col min="4" max="4" width="60" style="3" bestFit="1" customWidth="1"/>
    <col min="5" max="5" width="7.625" style="3" bestFit="1" customWidth="1"/>
    <col min="6" max="6" width="9" style="3" bestFit="1" customWidth="1"/>
    <col min="7" max="7" width="9.5" style="3" bestFit="1" customWidth="1"/>
    <col min="8" max="8" width="10.75" style="3" customWidth="1"/>
    <col min="9" max="9" width="12" style="3" customWidth="1"/>
    <col min="10" max="18" width="9" style="3"/>
    <col min="19" max="19" width="9.125" style="3" customWidth="1"/>
    <col min="20" max="16384" width="9" style="3"/>
  </cols>
  <sheetData>
    <row r="1" spans="1:10" ht="15.75" x14ac:dyDescent="0.2">
      <c r="A1" s="4" t="s">
        <v>175</v>
      </c>
      <c r="B1" s="5"/>
      <c r="C1" s="5"/>
      <c r="D1" s="5"/>
      <c r="E1" s="62"/>
      <c r="F1" s="62"/>
      <c r="G1" s="28" t="s">
        <v>161</v>
      </c>
      <c r="H1" s="29"/>
      <c r="I1" s="5"/>
      <c r="J1" s="11"/>
    </row>
    <row r="2" spans="1:10" ht="15.75" x14ac:dyDescent="0.2">
      <c r="A2" s="4" t="s">
        <v>577</v>
      </c>
      <c r="B2" s="6"/>
      <c r="C2" s="6"/>
      <c r="D2" s="6"/>
      <c r="E2" s="63"/>
      <c r="F2" s="63"/>
      <c r="G2" s="63"/>
      <c r="H2" s="63"/>
      <c r="I2" s="6"/>
      <c r="J2" s="11"/>
    </row>
    <row r="3" spans="1:10" ht="15.75" x14ac:dyDescent="0.2">
      <c r="A3" s="4" t="s">
        <v>176</v>
      </c>
      <c r="B3" s="6"/>
      <c r="C3" s="6"/>
      <c r="D3" s="6"/>
      <c r="E3" s="6"/>
      <c r="F3" s="6"/>
      <c r="G3" s="6"/>
      <c r="H3" s="6"/>
      <c r="I3" s="6"/>
      <c r="J3" s="11"/>
    </row>
    <row r="4" spans="1:10" ht="15.75" x14ac:dyDescent="0.2">
      <c r="A4" s="4"/>
      <c r="B4" s="6"/>
      <c r="C4" s="6"/>
      <c r="D4" s="6"/>
      <c r="E4" s="6"/>
      <c r="F4" s="6"/>
      <c r="G4" s="6"/>
      <c r="H4" s="6"/>
      <c r="I4" s="6"/>
      <c r="J4" s="11"/>
    </row>
    <row r="5" spans="1:10" ht="15.75" x14ac:dyDescent="0.2">
      <c r="A5" s="4"/>
      <c r="B5" s="6"/>
      <c r="C5" s="6"/>
      <c r="D5" s="6"/>
      <c r="E5" s="6"/>
      <c r="F5" s="6"/>
      <c r="G5" s="6"/>
      <c r="H5" s="6"/>
      <c r="I5" s="6"/>
      <c r="J5" s="11"/>
    </row>
    <row r="6" spans="1:10" x14ac:dyDescent="0.2">
      <c r="A6" s="10"/>
      <c r="B6" s="6"/>
      <c r="C6" s="6"/>
      <c r="D6" s="6"/>
      <c r="E6" s="6"/>
      <c r="F6" s="6"/>
      <c r="G6" s="6"/>
      <c r="H6" s="6"/>
      <c r="I6" s="6"/>
      <c r="J6" s="11"/>
    </row>
    <row r="7" spans="1:10" x14ac:dyDescent="0.2">
      <c r="A7" s="64" t="s">
        <v>597</v>
      </c>
      <c r="B7" s="65"/>
      <c r="C7" s="65"/>
      <c r="D7" s="65"/>
      <c r="E7" s="65"/>
      <c r="F7" s="65"/>
      <c r="G7" s="65"/>
      <c r="H7" s="65"/>
      <c r="I7" s="65"/>
      <c r="J7" s="11"/>
    </row>
    <row r="8" spans="1:10" ht="30" x14ac:dyDescent="0.2">
      <c r="A8" s="46" t="s">
        <v>1</v>
      </c>
      <c r="B8" s="48" t="s">
        <v>59</v>
      </c>
      <c r="C8" s="46" t="s">
        <v>60</v>
      </c>
      <c r="D8" s="46" t="s">
        <v>2</v>
      </c>
      <c r="E8" s="49" t="s">
        <v>3</v>
      </c>
      <c r="F8" s="22" t="s">
        <v>4</v>
      </c>
      <c r="G8" s="48" t="s">
        <v>61</v>
      </c>
      <c r="H8" s="48" t="s">
        <v>62</v>
      </c>
      <c r="I8" s="48" t="s">
        <v>63</v>
      </c>
      <c r="J8" s="48" t="s">
        <v>74</v>
      </c>
    </row>
    <row r="9" spans="1:10" x14ac:dyDescent="0.2">
      <c r="A9" s="52" t="s">
        <v>5</v>
      </c>
      <c r="B9" s="52"/>
      <c r="C9" s="52"/>
      <c r="D9" s="52" t="s">
        <v>6</v>
      </c>
      <c r="E9" s="52"/>
      <c r="F9" s="23"/>
      <c r="G9" s="52"/>
      <c r="H9" s="52"/>
      <c r="I9" s="24"/>
      <c r="J9" s="25">
        <f t="shared" ref="J9:J72" si="0">I9 / 363095.41</f>
        <v>0</v>
      </c>
    </row>
    <row r="10" spans="1:10" x14ac:dyDescent="0.2">
      <c r="A10" s="53" t="s">
        <v>7</v>
      </c>
      <c r="B10" s="15" t="s">
        <v>99</v>
      </c>
      <c r="C10" s="53" t="s">
        <v>65</v>
      </c>
      <c r="D10" s="53" t="s">
        <v>100</v>
      </c>
      <c r="E10" s="14" t="s">
        <v>8</v>
      </c>
      <c r="F10" s="15">
        <v>2.88</v>
      </c>
      <c r="G10" s="16"/>
      <c r="H10" s="16"/>
      <c r="I10" s="16"/>
      <c r="J10" s="12">
        <f t="shared" si="0"/>
        <v>0</v>
      </c>
    </row>
    <row r="11" spans="1:10" x14ac:dyDescent="0.2">
      <c r="A11" s="53" t="s">
        <v>52</v>
      </c>
      <c r="B11" s="15" t="s">
        <v>177</v>
      </c>
      <c r="C11" s="53" t="s">
        <v>65</v>
      </c>
      <c r="D11" s="53" t="s">
        <v>178</v>
      </c>
      <c r="E11" s="14" t="s">
        <v>8</v>
      </c>
      <c r="F11" s="15">
        <v>25.76</v>
      </c>
      <c r="G11" s="16"/>
      <c r="H11" s="16"/>
      <c r="I11" s="16"/>
      <c r="J11" s="12">
        <f t="shared" si="0"/>
        <v>0</v>
      </c>
    </row>
    <row r="12" spans="1:10" x14ac:dyDescent="0.2">
      <c r="A12" s="53" t="s">
        <v>51</v>
      </c>
      <c r="B12" s="15" t="s">
        <v>101</v>
      </c>
      <c r="C12" s="53" t="s">
        <v>65</v>
      </c>
      <c r="D12" s="53" t="s">
        <v>102</v>
      </c>
      <c r="E12" s="14" t="s">
        <v>8</v>
      </c>
      <c r="F12" s="15">
        <v>64.33</v>
      </c>
      <c r="G12" s="16"/>
      <c r="H12" s="16"/>
      <c r="I12" s="16"/>
      <c r="J12" s="12">
        <f t="shared" si="0"/>
        <v>0</v>
      </c>
    </row>
    <row r="13" spans="1:10" x14ac:dyDescent="0.2">
      <c r="A13" s="52" t="s">
        <v>9</v>
      </c>
      <c r="B13" s="52"/>
      <c r="C13" s="52"/>
      <c r="D13" s="52" t="s">
        <v>103</v>
      </c>
      <c r="E13" s="52"/>
      <c r="F13" s="23"/>
      <c r="G13" s="52"/>
      <c r="H13" s="52"/>
      <c r="I13" s="24"/>
      <c r="J13" s="25">
        <f t="shared" si="0"/>
        <v>0</v>
      </c>
    </row>
    <row r="14" spans="1:10" x14ac:dyDescent="0.2">
      <c r="A14" s="52" t="s">
        <v>10</v>
      </c>
      <c r="B14" s="52"/>
      <c r="C14" s="52"/>
      <c r="D14" s="52" t="s">
        <v>104</v>
      </c>
      <c r="E14" s="52"/>
      <c r="F14" s="23"/>
      <c r="G14" s="52"/>
      <c r="H14" s="52"/>
      <c r="I14" s="24"/>
      <c r="J14" s="25">
        <f t="shared" si="0"/>
        <v>0</v>
      </c>
    </row>
    <row r="15" spans="1:10" x14ac:dyDescent="0.2">
      <c r="A15" s="53" t="s">
        <v>53</v>
      </c>
      <c r="B15" s="15" t="s">
        <v>108</v>
      </c>
      <c r="C15" s="53" t="s">
        <v>65</v>
      </c>
      <c r="D15" s="53" t="s">
        <v>109</v>
      </c>
      <c r="E15" s="14" t="s">
        <v>15</v>
      </c>
      <c r="F15" s="15">
        <v>0.43</v>
      </c>
      <c r="G15" s="16"/>
      <c r="H15" s="16"/>
      <c r="I15" s="16"/>
      <c r="J15" s="12">
        <f t="shared" si="0"/>
        <v>0</v>
      </c>
    </row>
    <row r="16" spans="1:10" ht="25.5" x14ac:dyDescent="0.2">
      <c r="A16" s="53" t="s">
        <v>105</v>
      </c>
      <c r="B16" s="15" t="s">
        <v>111</v>
      </c>
      <c r="C16" s="53" t="s">
        <v>65</v>
      </c>
      <c r="D16" s="53" t="s">
        <v>112</v>
      </c>
      <c r="E16" s="14" t="s">
        <v>15</v>
      </c>
      <c r="F16" s="15">
        <v>2.21</v>
      </c>
      <c r="G16" s="16"/>
      <c r="H16" s="16"/>
      <c r="I16" s="16"/>
      <c r="J16" s="12">
        <f t="shared" si="0"/>
        <v>0</v>
      </c>
    </row>
    <row r="17" spans="1:10" x14ac:dyDescent="0.2">
      <c r="A17" s="53" t="s">
        <v>106</v>
      </c>
      <c r="B17" s="15" t="s">
        <v>179</v>
      </c>
      <c r="C17" s="53" t="s">
        <v>65</v>
      </c>
      <c r="D17" s="53" t="s">
        <v>180</v>
      </c>
      <c r="E17" s="14" t="s">
        <v>8</v>
      </c>
      <c r="F17" s="15">
        <v>3.98</v>
      </c>
      <c r="G17" s="16"/>
      <c r="H17" s="16"/>
      <c r="I17" s="16"/>
      <c r="J17" s="12">
        <f t="shared" si="0"/>
        <v>0</v>
      </c>
    </row>
    <row r="18" spans="1:10" x14ac:dyDescent="0.2">
      <c r="A18" s="53" t="s">
        <v>107</v>
      </c>
      <c r="B18" s="15" t="s">
        <v>181</v>
      </c>
      <c r="C18" s="53" t="s">
        <v>65</v>
      </c>
      <c r="D18" s="53" t="s">
        <v>182</v>
      </c>
      <c r="E18" s="14" t="s">
        <v>8</v>
      </c>
      <c r="F18" s="15">
        <v>53.51</v>
      </c>
      <c r="G18" s="16"/>
      <c r="H18" s="16"/>
      <c r="I18" s="16"/>
      <c r="J18" s="12">
        <f t="shared" si="0"/>
        <v>0</v>
      </c>
    </row>
    <row r="19" spans="1:10" x14ac:dyDescent="0.2">
      <c r="A19" s="53" t="s">
        <v>110</v>
      </c>
      <c r="B19" s="15" t="s">
        <v>183</v>
      </c>
      <c r="C19" s="53" t="s">
        <v>65</v>
      </c>
      <c r="D19" s="53" t="s">
        <v>184</v>
      </c>
      <c r="E19" s="14" t="s">
        <v>8</v>
      </c>
      <c r="F19" s="15">
        <v>1.5</v>
      </c>
      <c r="G19" s="16"/>
      <c r="H19" s="16"/>
      <c r="I19" s="16"/>
      <c r="J19" s="12">
        <f t="shared" si="0"/>
        <v>0</v>
      </c>
    </row>
    <row r="20" spans="1:10" x14ac:dyDescent="0.2">
      <c r="A20" s="53" t="s">
        <v>113</v>
      </c>
      <c r="B20" s="15" t="s">
        <v>185</v>
      </c>
      <c r="C20" s="53" t="s">
        <v>65</v>
      </c>
      <c r="D20" s="53" t="s">
        <v>186</v>
      </c>
      <c r="E20" s="14" t="s">
        <v>50</v>
      </c>
      <c r="F20" s="15">
        <v>16.5</v>
      </c>
      <c r="G20" s="16"/>
      <c r="H20" s="16"/>
      <c r="I20" s="16"/>
      <c r="J20" s="12">
        <f t="shared" si="0"/>
        <v>0</v>
      </c>
    </row>
    <row r="21" spans="1:10" x14ac:dyDescent="0.2">
      <c r="A21" s="53" t="s">
        <v>566</v>
      </c>
      <c r="B21" s="15" t="s">
        <v>497</v>
      </c>
      <c r="C21" s="53" t="s">
        <v>65</v>
      </c>
      <c r="D21" s="53" t="s">
        <v>498</v>
      </c>
      <c r="E21" s="14" t="s">
        <v>36</v>
      </c>
      <c r="F21" s="15">
        <v>3.9</v>
      </c>
      <c r="G21" s="16"/>
      <c r="H21" s="16"/>
      <c r="I21" s="16"/>
      <c r="J21" s="12">
        <f t="shared" si="0"/>
        <v>0</v>
      </c>
    </row>
    <row r="22" spans="1:10" x14ac:dyDescent="0.2">
      <c r="A22" s="53" t="s">
        <v>567</v>
      </c>
      <c r="B22" s="15" t="s">
        <v>499</v>
      </c>
      <c r="C22" s="53" t="s">
        <v>65</v>
      </c>
      <c r="D22" s="53" t="s">
        <v>500</v>
      </c>
      <c r="E22" s="14" t="s">
        <v>35</v>
      </c>
      <c r="F22" s="15">
        <v>1</v>
      </c>
      <c r="G22" s="16"/>
      <c r="H22" s="16"/>
      <c r="I22" s="16"/>
      <c r="J22" s="12">
        <f t="shared" si="0"/>
        <v>0</v>
      </c>
    </row>
    <row r="23" spans="1:10" x14ac:dyDescent="0.2">
      <c r="A23" s="53" t="s">
        <v>568</v>
      </c>
      <c r="B23" s="15" t="s">
        <v>501</v>
      </c>
      <c r="C23" s="53" t="s">
        <v>65</v>
      </c>
      <c r="D23" s="53" t="s">
        <v>502</v>
      </c>
      <c r="E23" s="14" t="s">
        <v>8</v>
      </c>
      <c r="F23" s="15">
        <v>5.34</v>
      </c>
      <c r="G23" s="16"/>
      <c r="H23" s="16"/>
      <c r="I23" s="16"/>
      <c r="J23" s="12">
        <f t="shared" si="0"/>
        <v>0</v>
      </c>
    </row>
    <row r="24" spans="1:10" x14ac:dyDescent="0.2">
      <c r="A24" s="53" t="s">
        <v>569</v>
      </c>
      <c r="B24" s="15" t="s">
        <v>187</v>
      </c>
      <c r="C24" s="53" t="s">
        <v>68</v>
      </c>
      <c r="D24" s="53" t="s">
        <v>188</v>
      </c>
      <c r="E24" s="14" t="s">
        <v>35</v>
      </c>
      <c r="F24" s="15">
        <v>1</v>
      </c>
      <c r="G24" s="16"/>
      <c r="H24" s="16"/>
      <c r="I24" s="16"/>
      <c r="J24" s="12">
        <f t="shared" si="0"/>
        <v>0</v>
      </c>
    </row>
    <row r="25" spans="1:10" x14ac:dyDescent="0.2">
      <c r="A25" s="52" t="s">
        <v>11</v>
      </c>
      <c r="B25" s="52"/>
      <c r="C25" s="52"/>
      <c r="D25" s="52" t="s">
        <v>114</v>
      </c>
      <c r="E25" s="52"/>
      <c r="F25" s="23"/>
      <c r="G25" s="52"/>
      <c r="H25" s="52"/>
      <c r="I25" s="24"/>
      <c r="J25" s="25">
        <f t="shared" si="0"/>
        <v>0</v>
      </c>
    </row>
    <row r="26" spans="1:10" s="33" customFormat="1" ht="25.5" x14ac:dyDescent="0.2">
      <c r="A26" s="53" t="s">
        <v>54</v>
      </c>
      <c r="B26" s="15" t="s">
        <v>115</v>
      </c>
      <c r="C26" s="53" t="s">
        <v>65</v>
      </c>
      <c r="D26" s="53" t="s">
        <v>116</v>
      </c>
      <c r="E26" s="14" t="s">
        <v>15</v>
      </c>
      <c r="F26" s="15">
        <v>6.21</v>
      </c>
      <c r="G26" s="16"/>
      <c r="H26" s="16"/>
      <c r="I26" s="16"/>
      <c r="J26" s="12">
        <f t="shared" si="0"/>
        <v>0</v>
      </c>
    </row>
    <row r="27" spans="1:10" x14ac:dyDescent="0.2">
      <c r="A27" s="52" t="s">
        <v>12</v>
      </c>
      <c r="B27" s="52"/>
      <c r="C27" s="52"/>
      <c r="D27" s="52" t="s">
        <v>189</v>
      </c>
      <c r="E27" s="52"/>
      <c r="F27" s="23"/>
      <c r="G27" s="52"/>
      <c r="H27" s="52"/>
      <c r="I27" s="24"/>
      <c r="J27" s="25">
        <f t="shared" si="0"/>
        <v>0</v>
      </c>
    </row>
    <row r="28" spans="1:10" ht="25.5" x14ac:dyDescent="0.2">
      <c r="A28" s="53" t="s">
        <v>13</v>
      </c>
      <c r="B28" s="15" t="s">
        <v>190</v>
      </c>
      <c r="C28" s="53" t="s">
        <v>65</v>
      </c>
      <c r="D28" s="53" t="s">
        <v>191</v>
      </c>
      <c r="E28" s="14" t="s">
        <v>8</v>
      </c>
      <c r="F28" s="15">
        <v>120.6</v>
      </c>
      <c r="G28" s="16"/>
      <c r="H28" s="16"/>
      <c r="I28" s="16"/>
      <c r="J28" s="12">
        <f t="shared" si="0"/>
        <v>0</v>
      </c>
    </row>
    <row r="29" spans="1:10" x14ac:dyDescent="0.2">
      <c r="A29" s="53" t="s">
        <v>14</v>
      </c>
      <c r="B29" s="15" t="s">
        <v>192</v>
      </c>
      <c r="C29" s="53" t="s">
        <v>65</v>
      </c>
      <c r="D29" s="53" t="s">
        <v>193</v>
      </c>
      <c r="E29" s="14" t="s">
        <v>15</v>
      </c>
      <c r="F29" s="15">
        <v>36.18</v>
      </c>
      <c r="G29" s="16"/>
      <c r="H29" s="16"/>
      <c r="I29" s="16"/>
      <c r="J29" s="12">
        <f t="shared" si="0"/>
        <v>0</v>
      </c>
    </row>
    <row r="30" spans="1:10" ht="25.5" x14ac:dyDescent="0.2">
      <c r="A30" s="53" t="s">
        <v>194</v>
      </c>
      <c r="B30" s="15" t="s">
        <v>195</v>
      </c>
      <c r="C30" s="53" t="s">
        <v>65</v>
      </c>
      <c r="D30" s="53" t="s">
        <v>196</v>
      </c>
      <c r="E30" s="14" t="s">
        <v>15</v>
      </c>
      <c r="F30" s="15">
        <v>36.18</v>
      </c>
      <c r="G30" s="16"/>
      <c r="H30" s="16"/>
      <c r="I30" s="16"/>
      <c r="J30" s="12">
        <f t="shared" si="0"/>
        <v>0</v>
      </c>
    </row>
    <row r="31" spans="1:10" ht="25.5" x14ac:dyDescent="0.2">
      <c r="A31" s="53" t="s">
        <v>197</v>
      </c>
      <c r="B31" s="15" t="s">
        <v>130</v>
      </c>
      <c r="C31" s="53" t="s">
        <v>65</v>
      </c>
      <c r="D31" s="53" t="s">
        <v>131</v>
      </c>
      <c r="E31" s="14" t="s">
        <v>15</v>
      </c>
      <c r="F31" s="15">
        <v>47.04</v>
      </c>
      <c r="G31" s="16"/>
      <c r="H31" s="16"/>
      <c r="I31" s="16"/>
      <c r="J31" s="12">
        <f t="shared" si="0"/>
        <v>0</v>
      </c>
    </row>
    <row r="32" spans="1:10" s="33" customFormat="1" x14ac:dyDescent="0.2">
      <c r="A32" s="52" t="s">
        <v>16</v>
      </c>
      <c r="B32" s="52"/>
      <c r="C32" s="52"/>
      <c r="D32" s="52" t="s">
        <v>17</v>
      </c>
      <c r="E32" s="52"/>
      <c r="F32" s="23"/>
      <c r="G32" s="52"/>
      <c r="H32" s="52"/>
      <c r="I32" s="24"/>
      <c r="J32" s="25">
        <f t="shared" si="0"/>
        <v>0</v>
      </c>
    </row>
    <row r="33" spans="1:10" x14ac:dyDescent="0.2">
      <c r="A33" s="52" t="s">
        <v>18</v>
      </c>
      <c r="B33" s="52"/>
      <c r="C33" s="52"/>
      <c r="D33" s="52" t="s">
        <v>117</v>
      </c>
      <c r="E33" s="52"/>
      <c r="F33" s="23"/>
      <c r="G33" s="52"/>
      <c r="H33" s="52"/>
      <c r="I33" s="24"/>
      <c r="J33" s="25">
        <f t="shared" si="0"/>
        <v>0</v>
      </c>
    </row>
    <row r="34" spans="1:10" x14ac:dyDescent="0.2">
      <c r="A34" s="53" t="s">
        <v>198</v>
      </c>
      <c r="B34" s="15" t="s">
        <v>199</v>
      </c>
      <c r="C34" s="53" t="s">
        <v>65</v>
      </c>
      <c r="D34" s="53" t="s">
        <v>200</v>
      </c>
      <c r="E34" s="14" t="s">
        <v>36</v>
      </c>
      <c r="F34" s="15">
        <v>126</v>
      </c>
      <c r="G34" s="16"/>
      <c r="H34" s="16"/>
      <c r="I34" s="16"/>
      <c r="J34" s="12">
        <f t="shared" si="0"/>
        <v>0</v>
      </c>
    </row>
    <row r="35" spans="1:10" x14ac:dyDescent="0.2">
      <c r="A35" s="53" t="s">
        <v>201</v>
      </c>
      <c r="B35" s="15" t="s">
        <v>67</v>
      </c>
      <c r="C35" s="53" t="s">
        <v>65</v>
      </c>
      <c r="D35" s="53" t="s">
        <v>19</v>
      </c>
      <c r="E35" s="14" t="s">
        <v>50</v>
      </c>
      <c r="F35" s="15">
        <v>136</v>
      </c>
      <c r="G35" s="16"/>
      <c r="H35" s="16"/>
      <c r="I35" s="16"/>
      <c r="J35" s="12">
        <f t="shared" si="0"/>
        <v>0</v>
      </c>
    </row>
    <row r="36" spans="1:10" s="33" customFormat="1" x14ac:dyDescent="0.2">
      <c r="A36" s="52" t="s">
        <v>20</v>
      </c>
      <c r="B36" s="52"/>
      <c r="C36" s="52"/>
      <c r="D36" s="52" t="s">
        <v>578</v>
      </c>
      <c r="E36" s="52"/>
      <c r="F36" s="23"/>
      <c r="G36" s="52"/>
      <c r="H36" s="52"/>
      <c r="I36" s="24"/>
      <c r="J36" s="25">
        <f t="shared" si="0"/>
        <v>0</v>
      </c>
    </row>
    <row r="37" spans="1:10" x14ac:dyDescent="0.2">
      <c r="A37" s="53" t="s">
        <v>202</v>
      </c>
      <c r="B37" s="15" t="s">
        <v>118</v>
      </c>
      <c r="C37" s="53" t="s">
        <v>65</v>
      </c>
      <c r="D37" s="53" t="s">
        <v>119</v>
      </c>
      <c r="E37" s="14" t="s">
        <v>15</v>
      </c>
      <c r="F37" s="15">
        <v>37.64</v>
      </c>
      <c r="G37" s="16"/>
      <c r="H37" s="16"/>
      <c r="I37" s="16"/>
      <c r="J37" s="12">
        <f t="shared" si="0"/>
        <v>0</v>
      </c>
    </row>
    <row r="38" spans="1:10" x14ac:dyDescent="0.2">
      <c r="A38" s="53" t="s">
        <v>203</v>
      </c>
      <c r="B38" s="15" t="s">
        <v>120</v>
      </c>
      <c r="C38" s="53" t="s">
        <v>65</v>
      </c>
      <c r="D38" s="53" t="s">
        <v>121</v>
      </c>
      <c r="E38" s="14" t="s">
        <v>15</v>
      </c>
      <c r="F38" s="15">
        <v>31.42</v>
      </c>
      <c r="G38" s="16"/>
      <c r="H38" s="16"/>
      <c r="I38" s="16"/>
      <c r="J38" s="12">
        <f t="shared" si="0"/>
        <v>0</v>
      </c>
    </row>
    <row r="39" spans="1:10" x14ac:dyDescent="0.2">
      <c r="A39" s="53" t="s">
        <v>204</v>
      </c>
      <c r="B39" s="15" t="s">
        <v>122</v>
      </c>
      <c r="C39" s="53" t="s">
        <v>65</v>
      </c>
      <c r="D39" s="53" t="s">
        <v>123</v>
      </c>
      <c r="E39" s="14" t="s">
        <v>8</v>
      </c>
      <c r="F39" s="15">
        <v>47.4</v>
      </c>
      <c r="G39" s="16"/>
      <c r="H39" s="16"/>
      <c r="I39" s="16"/>
      <c r="J39" s="12">
        <f t="shared" si="0"/>
        <v>0</v>
      </c>
    </row>
    <row r="40" spans="1:10" x14ac:dyDescent="0.2">
      <c r="A40" s="53" t="s">
        <v>205</v>
      </c>
      <c r="B40" s="15" t="s">
        <v>124</v>
      </c>
      <c r="C40" s="53" t="s">
        <v>65</v>
      </c>
      <c r="D40" s="53" t="s">
        <v>125</v>
      </c>
      <c r="E40" s="14" t="s">
        <v>15</v>
      </c>
      <c r="F40" s="15">
        <v>1.42</v>
      </c>
      <c r="G40" s="16"/>
      <c r="H40" s="16"/>
      <c r="I40" s="16"/>
      <c r="J40" s="12">
        <f t="shared" si="0"/>
        <v>0</v>
      </c>
    </row>
    <row r="41" spans="1:10" x14ac:dyDescent="0.2">
      <c r="A41" s="53" t="s">
        <v>206</v>
      </c>
      <c r="B41" s="15" t="s">
        <v>67</v>
      </c>
      <c r="C41" s="53" t="s">
        <v>65</v>
      </c>
      <c r="D41" s="53" t="s">
        <v>19</v>
      </c>
      <c r="E41" s="14" t="s">
        <v>50</v>
      </c>
      <c r="F41" s="15">
        <v>289.64999999999998</v>
      </c>
      <c r="G41" s="16"/>
      <c r="H41" s="16"/>
      <c r="I41" s="16"/>
      <c r="J41" s="12">
        <f t="shared" si="0"/>
        <v>0</v>
      </c>
    </row>
    <row r="42" spans="1:10" x14ac:dyDescent="0.2">
      <c r="A42" s="53" t="s">
        <v>207</v>
      </c>
      <c r="B42" s="15" t="s">
        <v>80</v>
      </c>
      <c r="C42" s="53" t="s">
        <v>65</v>
      </c>
      <c r="D42" s="53" t="s">
        <v>81</v>
      </c>
      <c r="E42" s="14" t="s">
        <v>15</v>
      </c>
      <c r="F42" s="15">
        <v>4.82</v>
      </c>
      <c r="G42" s="16"/>
      <c r="H42" s="16"/>
      <c r="I42" s="16"/>
      <c r="J42" s="12">
        <f t="shared" si="0"/>
        <v>0</v>
      </c>
    </row>
    <row r="43" spans="1:10" x14ac:dyDescent="0.2">
      <c r="A43" s="53" t="s">
        <v>208</v>
      </c>
      <c r="B43" s="15" t="s">
        <v>126</v>
      </c>
      <c r="C43" s="53" t="s">
        <v>65</v>
      </c>
      <c r="D43" s="53" t="s">
        <v>127</v>
      </c>
      <c r="E43" s="14" t="s">
        <v>15</v>
      </c>
      <c r="F43" s="15">
        <v>4.82</v>
      </c>
      <c r="G43" s="16"/>
      <c r="H43" s="16"/>
      <c r="I43" s="16"/>
      <c r="J43" s="12">
        <f t="shared" si="0"/>
        <v>0</v>
      </c>
    </row>
    <row r="44" spans="1:10" x14ac:dyDescent="0.2">
      <c r="A44" s="53" t="s">
        <v>209</v>
      </c>
      <c r="B44" s="15" t="s">
        <v>165</v>
      </c>
      <c r="C44" s="53" t="s">
        <v>65</v>
      </c>
      <c r="D44" s="53" t="s">
        <v>166</v>
      </c>
      <c r="E44" s="14" t="s">
        <v>15</v>
      </c>
      <c r="F44" s="15">
        <v>2.58</v>
      </c>
      <c r="G44" s="16"/>
      <c r="H44" s="16"/>
      <c r="I44" s="16"/>
      <c r="J44" s="12">
        <f t="shared" si="0"/>
        <v>0</v>
      </c>
    </row>
    <row r="45" spans="1:10" x14ac:dyDescent="0.2">
      <c r="A45" s="53" t="s">
        <v>210</v>
      </c>
      <c r="B45" s="15" t="s">
        <v>167</v>
      </c>
      <c r="C45" s="53" t="s">
        <v>65</v>
      </c>
      <c r="D45" s="53" t="s">
        <v>168</v>
      </c>
      <c r="E45" s="14" t="s">
        <v>8</v>
      </c>
      <c r="F45" s="15">
        <v>45.04</v>
      </c>
      <c r="G45" s="16"/>
      <c r="H45" s="16"/>
      <c r="I45" s="16"/>
      <c r="J45" s="12">
        <f t="shared" si="0"/>
        <v>0</v>
      </c>
    </row>
    <row r="46" spans="1:10" x14ac:dyDescent="0.2">
      <c r="A46" s="53" t="s">
        <v>211</v>
      </c>
      <c r="B46" s="15" t="s">
        <v>128</v>
      </c>
      <c r="C46" s="53" t="s">
        <v>65</v>
      </c>
      <c r="D46" s="53" t="s">
        <v>129</v>
      </c>
      <c r="E46" s="14" t="s">
        <v>15</v>
      </c>
      <c r="F46" s="15">
        <v>31.42</v>
      </c>
      <c r="G46" s="16"/>
      <c r="H46" s="16"/>
      <c r="I46" s="16"/>
      <c r="J46" s="12">
        <f t="shared" si="0"/>
        <v>0</v>
      </c>
    </row>
    <row r="47" spans="1:10" ht="25.5" x14ac:dyDescent="0.2">
      <c r="A47" s="53" t="s">
        <v>212</v>
      </c>
      <c r="B47" s="15" t="s">
        <v>130</v>
      </c>
      <c r="C47" s="53" t="s">
        <v>65</v>
      </c>
      <c r="D47" s="53" t="s">
        <v>131</v>
      </c>
      <c r="E47" s="14" t="s">
        <v>15</v>
      </c>
      <c r="F47" s="15">
        <v>8.1</v>
      </c>
      <c r="G47" s="16"/>
      <c r="H47" s="16"/>
      <c r="I47" s="16"/>
      <c r="J47" s="12">
        <f t="shared" si="0"/>
        <v>0</v>
      </c>
    </row>
    <row r="48" spans="1:10" x14ac:dyDescent="0.2">
      <c r="A48" s="52" t="s">
        <v>21</v>
      </c>
      <c r="B48" s="52"/>
      <c r="C48" s="52"/>
      <c r="D48" s="52" t="s">
        <v>22</v>
      </c>
      <c r="E48" s="52"/>
      <c r="F48" s="23"/>
      <c r="G48" s="52"/>
      <c r="H48" s="52"/>
      <c r="I48" s="24"/>
      <c r="J48" s="25">
        <f t="shared" si="0"/>
        <v>0</v>
      </c>
    </row>
    <row r="49" spans="1:10" x14ac:dyDescent="0.2">
      <c r="A49" s="53" t="s">
        <v>23</v>
      </c>
      <c r="B49" s="15" t="s">
        <v>67</v>
      </c>
      <c r="C49" s="53" t="s">
        <v>65</v>
      </c>
      <c r="D49" s="53" t="s">
        <v>19</v>
      </c>
      <c r="E49" s="14" t="s">
        <v>50</v>
      </c>
      <c r="F49" s="15">
        <v>711.55</v>
      </c>
      <c r="G49" s="16"/>
      <c r="H49" s="16"/>
      <c r="I49" s="16"/>
      <c r="J49" s="12">
        <f t="shared" si="0"/>
        <v>0</v>
      </c>
    </row>
    <row r="50" spans="1:10" x14ac:dyDescent="0.2">
      <c r="A50" s="53" t="s">
        <v>213</v>
      </c>
      <c r="B50" s="15" t="s">
        <v>80</v>
      </c>
      <c r="C50" s="53" t="s">
        <v>65</v>
      </c>
      <c r="D50" s="53" t="s">
        <v>81</v>
      </c>
      <c r="E50" s="14" t="s">
        <v>15</v>
      </c>
      <c r="F50" s="15">
        <v>5.51</v>
      </c>
      <c r="G50" s="16"/>
      <c r="H50" s="16"/>
      <c r="I50" s="16"/>
      <c r="J50" s="12">
        <f t="shared" si="0"/>
        <v>0</v>
      </c>
    </row>
    <row r="51" spans="1:10" ht="25.5" x14ac:dyDescent="0.2">
      <c r="A51" s="53" t="s">
        <v>214</v>
      </c>
      <c r="B51" s="15" t="s">
        <v>82</v>
      </c>
      <c r="C51" s="53" t="s">
        <v>65</v>
      </c>
      <c r="D51" s="53" t="s">
        <v>83</v>
      </c>
      <c r="E51" s="14" t="s">
        <v>15</v>
      </c>
      <c r="F51" s="15">
        <v>5.51</v>
      </c>
      <c r="G51" s="16"/>
      <c r="H51" s="16"/>
      <c r="I51" s="16"/>
      <c r="J51" s="12">
        <f t="shared" si="0"/>
        <v>0</v>
      </c>
    </row>
    <row r="52" spans="1:10" x14ac:dyDescent="0.2">
      <c r="A52" s="53" t="s">
        <v>215</v>
      </c>
      <c r="B52" s="15" t="s">
        <v>132</v>
      </c>
      <c r="C52" s="53" t="s">
        <v>65</v>
      </c>
      <c r="D52" s="53" t="s">
        <v>133</v>
      </c>
      <c r="E52" s="14" t="s">
        <v>8</v>
      </c>
      <c r="F52" s="15">
        <v>105.77</v>
      </c>
      <c r="G52" s="16"/>
      <c r="H52" s="16"/>
      <c r="I52" s="16"/>
      <c r="J52" s="12">
        <f t="shared" si="0"/>
        <v>0</v>
      </c>
    </row>
    <row r="53" spans="1:10" ht="25.5" x14ac:dyDescent="0.2">
      <c r="A53" s="53" t="s">
        <v>216</v>
      </c>
      <c r="B53" s="15" t="s">
        <v>217</v>
      </c>
      <c r="C53" s="53" t="s">
        <v>65</v>
      </c>
      <c r="D53" s="53" t="s">
        <v>218</v>
      </c>
      <c r="E53" s="14" t="s">
        <v>8</v>
      </c>
      <c r="F53" s="15">
        <v>120.63</v>
      </c>
      <c r="G53" s="16"/>
      <c r="H53" s="16"/>
      <c r="I53" s="16"/>
      <c r="J53" s="12">
        <f t="shared" si="0"/>
        <v>0</v>
      </c>
    </row>
    <row r="54" spans="1:10" x14ac:dyDescent="0.2">
      <c r="A54" s="53" t="s">
        <v>219</v>
      </c>
      <c r="B54" s="15" t="s">
        <v>220</v>
      </c>
      <c r="C54" s="53" t="s">
        <v>65</v>
      </c>
      <c r="D54" s="53" t="s">
        <v>221</v>
      </c>
      <c r="E54" s="14" t="s">
        <v>15</v>
      </c>
      <c r="F54" s="15">
        <v>360.36</v>
      </c>
      <c r="G54" s="16"/>
      <c r="H54" s="16"/>
      <c r="I54" s="16"/>
      <c r="J54" s="12">
        <f t="shared" si="0"/>
        <v>0</v>
      </c>
    </row>
    <row r="55" spans="1:10" x14ac:dyDescent="0.2">
      <c r="A55" s="52" t="s">
        <v>24</v>
      </c>
      <c r="B55" s="52"/>
      <c r="C55" s="52"/>
      <c r="D55" s="52" t="s">
        <v>222</v>
      </c>
      <c r="E55" s="52"/>
      <c r="F55" s="23"/>
      <c r="G55" s="52"/>
      <c r="H55" s="52"/>
      <c r="I55" s="24"/>
      <c r="J55" s="25">
        <f t="shared" si="0"/>
        <v>0</v>
      </c>
    </row>
    <row r="56" spans="1:10" x14ac:dyDescent="0.2">
      <c r="A56" s="52" t="s">
        <v>25</v>
      </c>
      <c r="B56" s="52"/>
      <c r="C56" s="52"/>
      <c r="D56" s="52" t="s">
        <v>223</v>
      </c>
      <c r="E56" s="52"/>
      <c r="F56" s="23"/>
      <c r="G56" s="52"/>
      <c r="H56" s="52"/>
      <c r="I56" s="24"/>
      <c r="J56" s="25">
        <f t="shared" si="0"/>
        <v>0</v>
      </c>
    </row>
    <row r="57" spans="1:10" x14ac:dyDescent="0.2">
      <c r="A57" s="53" t="s">
        <v>140</v>
      </c>
      <c r="B57" s="15" t="s">
        <v>224</v>
      </c>
      <c r="C57" s="53" t="s">
        <v>65</v>
      </c>
      <c r="D57" s="53" t="s">
        <v>225</v>
      </c>
      <c r="E57" s="14" t="s">
        <v>8</v>
      </c>
      <c r="F57" s="15">
        <v>145.22</v>
      </c>
      <c r="G57" s="16"/>
      <c r="H57" s="16"/>
      <c r="I57" s="16"/>
      <c r="J57" s="12">
        <f t="shared" si="0"/>
        <v>0</v>
      </c>
    </row>
    <row r="58" spans="1:10" x14ac:dyDescent="0.2">
      <c r="A58" s="53" t="s">
        <v>141</v>
      </c>
      <c r="B58" s="15" t="s">
        <v>67</v>
      </c>
      <c r="C58" s="53" t="s">
        <v>65</v>
      </c>
      <c r="D58" s="53" t="s">
        <v>19</v>
      </c>
      <c r="E58" s="14" t="s">
        <v>50</v>
      </c>
      <c r="F58" s="15">
        <v>139.08000000000001</v>
      </c>
      <c r="G58" s="16"/>
      <c r="H58" s="16"/>
      <c r="I58" s="16"/>
      <c r="J58" s="12">
        <f t="shared" si="0"/>
        <v>0</v>
      </c>
    </row>
    <row r="59" spans="1:10" x14ac:dyDescent="0.2">
      <c r="A59" s="53" t="s">
        <v>142</v>
      </c>
      <c r="B59" s="15" t="s">
        <v>226</v>
      </c>
      <c r="C59" s="53" t="s">
        <v>65</v>
      </c>
      <c r="D59" s="53" t="s">
        <v>227</v>
      </c>
      <c r="E59" s="14" t="s">
        <v>15</v>
      </c>
      <c r="F59" s="15">
        <v>1.76</v>
      </c>
      <c r="G59" s="16"/>
      <c r="H59" s="16"/>
      <c r="I59" s="16"/>
      <c r="J59" s="12">
        <f t="shared" si="0"/>
        <v>0</v>
      </c>
    </row>
    <row r="60" spans="1:10" ht="25.5" x14ac:dyDescent="0.2">
      <c r="A60" s="53" t="s">
        <v>143</v>
      </c>
      <c r="B60" s="15" t="s">
        <v>228</v>
      </c>
      <c r="C60" s="53" t="s">
        <v>65</v>
      </c>
      <c r="D60" s="53" t="s">
        <v>229</v>
      </c>
      <c r="E60" s="14" t="s">
        <v>8</v>
      </c>
      <c r="F60" s="15">
        <v>8.82</v>
      </c>
      <c r="G60" s="16"/>
      <c r="H60" s="16"/>
      <c r="I60" s="16"/>
      <c r="J60" s="12">
        <f t="shared" si="0"/>
        <v>0</v>
      </c>
    </row>
    <row r="61" spans="1:10" ht="25.5" x14ac:dyDescent="0.2">
      <c r="A61" s="53" t="s">
        <v>503</v>
      </c>
      <c r="B61" s="15" t="s">
        <v>504</v>
      </c>
      <c r="C61" s="53" t="s">
        <v>65</v>
      </c>
      <c r="D61" s="53" t="s">
        <v>505</v>
      </c>
      <c r="E61" s="14" t="s">
        <v>8</v>
      </c>
      <c r="F61" s="15">
        <v>72.31</v>
      </c>
      <c r="G61" s="16"/>
      <c r="H61" s="16"/>
      <c r="I61" s="16"/>
      <c r="J61" s="12">
        <f t="shared" si="0"/>
        <v>0</v>
      </c>
    </row>
    <row r="62" spans="1:10" x14ac:dyDescent="0.2">
      <c r="A62" s="52" t="s">
        <v>230</v>
      </c>
      <c r="B62" s="52"/>
      <c r="C62" s="52"/>
      <c r="D62" s="52" t="s">
        <v>231</v>
      </c>
      <c r="E62" s="52"/>
      <c r="F62" s="23"/>
      <c r="G62" s="52"/>
      <c r="H62" s="52"/>
      <c r="I62" s="24"/>
      <c r="J62" s="25">
        <f t="shared" si="0"/>
        <v>0</v>
      </c>
    </row>
    <row r="63" spans="1:10" x14ac:dyDescent="0.2">
      <c r="A63" s="53" t="s">
        <v>232</v>
      </c>
      <c r="B63" s="15" t="s">
        <v>233</v>
      </c>
      <c r="C63" s="53" t="s">
        <v>65</v>
      </c>
      <c r="D63" s="53" t="s">
        <v>234</v>
      </c>
      <c r="E63" s="14" t="s">
        <v>8</v>
      </c>
      <c r="F63" s="15">
        <v>4.0199999999999996</v>
      </c>
      <c r="G63" s="16"/>
      <c r="H63" s="16"/>
      <c r="I63" s="16"/>
      <c r="J63" s="12">
        <f t="shared" si="0"/>
        <v>0</v>
      </c>
    </row>
    <row r="64" spans="1:10" x14ac:dyDescent="0.2">
      <c r="A64" s="53" t="s">
        <v>235</v>
      </c>
      <c r="B64" s="15" t="s">
        <v>67</v>
      </c>
      <c r="C64" s="53" t="s">
        <v>65</v>
      </c>
      <c r="D64" s="53" t="s">
        <v>19</v>
      </c>
      <c r="E64" s="14" t="s">
        <v>50</v>
      </c>
      <c r="F64" s="15">
        <v>13.65</v>
      </c>
      <c r="G64" s="16"/>
      <c r="H64" s="16"/>
      <c r="I64" s="16"/>
      <c r="J64" s="12">
        <f t="shared" si="0"/>
        <v>0</v>
      </c>
    </row>
    <row r="65" spans="1:10" x14ac:dyDescent="0.2">
      <c r="A65" s="53" t="s">
        <v>236</v>
      </c>
      <c r="B65" s="15" t="s">
        <v>226</v>
      </c>
      <c r="C65" s="53" t="s">
        <v>65</v>
      </c>
      <c r="D65" s="53" t="s">
        <v>227</v>
      </c>
      <c r="E65" s="14" t="s">
        <v>15</v>
      </c>
      <c r="F65" s="15">
        <v>0.23</v>
      </c>
      <c r="G65" s="16"/>
      <c r="H65" s="16"/>
      <c r="I65" s="16"/>
      <c r="J65" s="12">
        <f t="shared" si="0"/>
        <v>0</v>
      </c>
    </row>
    <row r="66" spans="1:10" x14ac:dyDescent="0.2">
      <c r="A66" s="52" t="s">
        <v>26</v>
      </c>
      <c r="B66" s="52"/>
      <c r="C66" s="52"/>
      <c r="D66" s="52" t="s">
        <v>27</v>
      </c>
      <c r="E66" s="52"/>
      <c r="F66" s="23"/>
      <c r="G66" s="52"/>
      <c r="H66" s="52"/>
      <c r="I66" s="24"/>
      <c r="J66" s="25">
        <f t="shared" si="0"/>
        <v>0</v>
      </c>
    </row>
    <row r="67" spans="1:10" x14ac:dyDescent="0.2">
      <c r="A67" s="52" t="s">
        <v>28</v>
      </c>
      <c r="B67" s="52"/>
      <c r="C67" s="52"/>
      <c r="D67" s="52" t="s">
        <v>134</v>
      </c>
      <c r="E67" s="52"/>
      <c r="F67" s="23"/>
      <c r="G67" s="52"/>
      <c r="H67" s="52"/>
      <c r="I67" s="24"/>
      <c r="J67" s="25">
        <f t="shared" si="0"/>
        <v>0</v>
      </c>
    </row>
    <row r="68" spans="1:10" x14ac:dyDescent="0.2">
      <c r="A68" s="53" t="s">
        <v>84</v>
      </c>
      <c r="B68" s="15" t="s">
        <v>135</v>
      </c>
      <c r="C68" s="53" t="s">
        <v>65</v>
      </c>
      <c r="D68" s="53" t="s">
        <v>136</v>
      </c>
      <c r="E68" s="14" t="s">
        <v>50</v>
      </c>
      <c r="F68" s="15">
        <v>1269.19</v>
      </c>
      <c r="G68" s="16"/>
      <c r="H68" s="16"/>
      <c r="I68" s="16"/>
      <c r="J68" s="12">
        <f t="shared" si="0"/>
        <v>0</v>
      </c>
    </row>
    <row r="69" spans="1:10" ht="25.5" x14ac:dyDescent="0.2">
      <c r="A69" s="53" t="s">
        <v>144</v>
      </c>
      <c r="B69" s="15" t="s">
        <v>237</v>
      </c>
      <c r="C69" s="53" t="s">
        <v>65</v>
      </c>
      <c r="D69" s="53" t="s">
        <v>238</v>
      </c>
      <c r="E69" s="14" t="s">
        <v>8</v>
      </c>
      <c r="F69" s="15">
        <v>99.78</v>
      </c>
      <c r="G69" s="16"/>
      <c r="H69" s="16"/>
      <c r="I69" s="16"/>
      <c r="J69" s="12">
        <f t="shared" si="0"/>
        <v>0</v>
      </c>
    </row>
    <row r="70" spans="1:10" x14ac:dyDescent="0.2">
      <c r="A70" s="53" t="s">
        <v>145</v>
      </c>
      <c r="B70" s="15" t="s">
        <v>137</v>
      </c>
      <c r="C70" s="53" t="s">
        <v>65</v>
      </c>
      <c r="D70" s="53" t="s">
        <v>138</v>
      </c>
      <c r="E70" s="14" t="s">
        <v>36</v>
      </c>
      <c r="F70" s="15">
        <v>32</v>
      </c>
      <c r="G70" s="16"/>
      <c r="H70" s="16"/>
      <c r="I70" s="16"/>
      <c r="J70" s="12">
        <f t="shared" si="0"/>
        <v>0</v>
      </c>
    </row>
    <row r="71" spans="1:10" x14ac:dyDescent="0.2">
      <c r="A71" s="52" t="s">
        <v>29</v>
      </c>
      <c r="B71" s="52"/>
      <c r="C71" s="52"/>
      <c r="D71" s="52" t="s">
        <v>515</v>
      </c>
      <c r="E71" s="52"/>
      <c r="F71" s="23"/>
      <c r="G71" s="52"/>
      <c r="H71" s="52"/>
      <c r="I71" s="24"/>
      <c r="J71" s="25">
        <f t="shared" si="0"/>
        <v>0</v>
      </c>
    </row>
    <row r="72" spans="1:10" x14ac:dyDescent="0.2">
      <c r="A72" s="53" t="s">
        <v>85</v>
      </c>
      <c r="B72" s="15" t="s">
        <v>135</v>
      </c>
      <c r="C72" s="53" t="s">
        <v>65</v>
      </c>
      <c r="D72" s="53" t="s">
        <v>136</v>
      </c>
      <c r="E72" s="14" t="s">
        <v>50</v>
      </c>
      <c r="F72" s="15">
        <v>7.5</v>
      </c>
      <c r="G72" s="16"/>
      <c r="H72" s="16"/>
      <c r="I72" s="16"/>
      <c r="J72" s="12">
        <f t="shared" si="0"/>
        <v>0</v>
      </c>
    </row>
    <row r="73" spans="1:10" s="30" customFormat="1" ht="25.5" x14ac:dyDescent="0.2">
      <c r="A73" s="53" t="s">
        <v>158</v>
      </c>
      <c r="B73" s="15" t="s">
        <v>443</v>
      </c>
      <c r="C73" s="53" t="s">
        <v>65</v>
      </c>
      <c r="D73" s="53" t="s">
        <v>444</v>
      </c>
      <c r="E73" s="14" t="s">
        <v>8</v>
      </c>
      <c r="F73" s="15">
        <v>5.8</v>
      </c>
      <c r="G73" s="16"/>
      <c r="H73" s="16"/>
      <c r="I73" s="16"/>
      <c r="J73" s="12">
        <f t="shared" ref="J73:J136" si="1">I73 / 363095.41</f>
        <v>0</v>
      </c>
    </row>
    <row r="74" spans="1:10" x14ac:dyDescent="0.2">
      <c r="A74" s="52" t="s">
        <v>30</v>
      </c>
      <c r="B74" s="52"/>
      <c r="C74" s="52"/>
      <c r="D74" s="52" t="s">
        <v>239</v>
      </c>
      <c r="E74" s="52"/>
      <c r="F74" s="23"/>
      <c r="G74" s="52"/>
      <c r="H74" s="52"/>
      <c r="I74" s="24"/>
      <c r="J74" s="25">
        <f t="shared" si="1"/>
        <v>0</v>
      </c>
    </row>
    <row r="75" spans="1:10" x14ac:dyDescent="0.2">
      <c r="A75" s="53" t="s">
        <v>31</v>
      </c>
      <c r="B75" s="15" t="s">
        <v>242</v>
      </c>
      <c r="C75" s="53" t="s">
        <v>65</v>
      </c>
      <c r="D75" s="53" t="s">
        <v>243</v>
      </c>
      <c r="E75" s="14" t="s">
        <v>8</v>
      </c>
      <c r="F75" s="15">
        <v>6.36</v>
      </c>
      <c r="G75" s="16"/>
      <c r="H75" s="16"/>
      <c r="I75" s="16"/>
      <c r="J75" s="12">
        <f t="shared" si="1"/>
        <v>0</v>
      </c>
    </row>
    <row r="76" spans="1:10" x14ac:dyDescent="0.2">
      <c r="A76" s="53" t="s">
        <v>32</v>
      </c>
      <c r="B76" s="15" t="s">
        <v>245</v>
      </c>
      <c r="C76" s="53" t="s">
        <v>65</v>
      </c>
      <c r="D76" s="53" t="s">
        <v>246</v>
      </c>
      <c r="E76" s="14" t="s">
        <v>8</v>
      </c>
      <c r="F76" s="15">
        <v>14</v>
      </c>
      <c r="G76" s="16"/>
      <c r="H76" s="16"/>
      <c r="I76" s="16"/>
      <c r="J76" s="12">
        <f t="shared" si="1"/>
        <v>0</v>
      </c>
    </row>
    <row r="77" spans="1:10" x14ac:dyDescent="0.2">
      <c r="A77" s="53" t="s">
        <v>244</v>
      </c>
      <c r="B77" s="15" t="s">
        <v>248</v>
      </c>
      <c r="C77" s="53" t="s">
        <v>65</v>
      </c>
      <c r="D77" s="53" t="s">
        <v>249</v>
      </c>
      <c r="E77" s="14" t="s">
        <v>8</v>
      </c>
      <c r="F77" s="15">
        <v>1.2</v>
      </c>
      <c r="G77" s="16"/>
      <c r="H77" s="16"/>
      <c r="I77" s="16"/>
      <c r="J77" s="12">
        <f t="shared" si="1"/>
        <v>0</v>
      </c>
    </row>
    <row r="78" spans="1:10" x14ac:dyDescent="0.2">
      <c r="A78" s="53" t="s">
        <v>247</v>
      </c>
      <c r="B78" s="15" t="s">
        <v>240</v>
      </c>
      <c r="C78" s="53" t="s">
        <v>65</v>
      </c>
      <c r="D78" s="53" t="s">
        <v>241</v>
      </c>
      <c r="E78" s="14" t="s">
        <v>8</v>
      </c>
      <c r="F78" s="15">
        <v>14</v>
      </c>
      <c r="G78" s="16"/>
      <c r="H78" s="16"/>
      <c r="I78" s="16"/>
      <c r="J78" s="12">
        <f t="shared" si="1"/>
        <v>0</v>
      </c>
    </row>
    <row r="79" spans="1:10" x14ac:dyDescent="0.2">
      <c r="A79" s="53" t="s">
        <v>509</v>
      </c>
      <c r="B79" s="15" t="s">
        <v>510</v>
      </c>
      <c r="C79" s="53" t="s">
        <v>65</v>
      </c>
      <c r="D79" s="53" t="s">
        <v>511</v>
      </c>
      <c r="E79" s="14" t="s">
        <v>8</v>
      </c>
      <c r="F79" s="15">
        <v>1.2</v>
      </c>
      <c r="G79" s="16"/>
      <c r="H79" s="16"/>
      <c r="I79" s="16"/>
      <c r="J79" s="12">
        <f t="shared" si="1"/>
        <v>0</v>
      </c>
    </row>
    <row r="80" spans="1:10" x14ac:dyDescent="0.2">
      <c r="A80" s="52" t="s">
        <v>33</v>
      </c>
      <c r="B80" s="52"/>
      <c r="C80" s="52"/>
      <c r="D80" s="52" t="s">
        <v>250</v>
      </c>
      <c r="E80" s="52"/>
      <c r="F80" s="23"/>
      <c r="G80" s="52"/>
      <c r="H80" s="52"/>
      <c r="I80" s="24"/>
      <c r="J80" s="25">
        <f t="shared" si="1"/>
        <v>0</v>
      </c>
    </row>
    <row r="81" spans="1:11" ht="25.5" x14ac:dyDescent="0.2">
      <c r="A81" s="53" t="s">
        <v>34</v>
      </c>
      <c r="B81" s="15" t="s">
        <v>512</v>
      </c>
      <c r="C81" s="53" t="s">
        <v>65</v>
      </c>
      <c r="D81" s="53" t="s">
        <v>513</v>
      </c>
      <c r="E81" s="14" t="s">
        <v>35</v>
      </c>
      <c r="F81" s="15">
        <v>1</v>
      </c>
      <c r="G81" s="16"/>
      <c r="H81" s="16"/>
      <c r="I81" s="16"/>
      <c r="J81" s="12">
        <f t="shared" si="1"/>
        <v>0</v>
      </c>
    </row>
    <row r="82" spans="1:11" ht="25.5" x14ac:dyDescent="0.2">
      <c r="A82" s="53" t="s">
        <v>37</v>
      </c>
      <c r="B82" s="15" t="s">
        <v>251</v>
      </c>
      <c r="C82" s="53" t="s">
        <v>65</v>
      </c>
      <c r="D82" s="53" t="s">
        <v>252</v>
      </c>
      <c r="E82" s="14" t="s">
        <v>35</v>
      </c>
      <c r="F82" s="15">
        <v>3</v>
      </c>
      <c r="G82" s="16"/>
      <c r="H82" s="16"/>
      <c r="I82" s="16"/>
      <c r="J82" s="12">
        <f t="shared" si="1"/>
        <v>0</v>
      </c>
    </row>
    <row r="83" spans="1:11" ht="38.25" x14ac:dyDescent="0.2">
      <c r="A83" s="53" t="s">
        <v>159</v>
      </c>
      <c r="B83" s="15" t="s">
        <v>253</v>
      </c>
      <c r="C83" s="53" t="s">
        <v>65</v>
      </c>
      <c r="D83" s="53" t="s">
        <v>254</v>
      </c>
      <c r="E83" s="14" t="s">
        <v>35</v>
      </c>
      <c r="F83" s="15">
        <v>1</v>
      </c>
      <c r="G83" s="16"/>
      <c r="H83" s="16"/>
      <c r="I83" s="16"/>
      <c r="J83" s="12">
        <f t="shared" si="1"/>
        <v>0</v>
      </c>
    </row>
    <row r="84" spans="1:11" x14ac:dyDescent="0.2">
      <c r="A84" s="52" t="s">
        <v>38</v>
      </c>
      <c r="B84" s="52"/>
      <c r="C84" s="52"/>
      <c r="D84" s="52" t="s">
        <v>139</v>
      </c>
      <c r="E84" s="52"/>
      <c r="F84" s="23"/>
      <c r="G84" s="52"/>
      <c r="H84" s="52"/>
      <c r="I84" s="24"/>
      <c r="J84" s="25">
        <f t="shared" si="1"/>
        <v>0</v>
      </c>
    </row>
    <row r="85" spans="1:11" x14ac:dyDescent="0.2">
      <c r="A85" s="52" t="s">
        <v>40</v>
      </c>
      <c r="B85" s="52"/>
      <c r="C85" s="52"/>
      <c r="D85" s="52" t="s">
        <v>223</v>
      </c>
      <c r="E85" s="52"/>
      <c r="F85" s="23"/>
      <c r="G85" s="52"/>
      <c r="H85" s="52"/>
      <c r="I85" s="24"/>
      <c r="J85" s="25">
        <f t="shared" si="1"/>
        <v>0</v>
      </c>
    </row>
    <row r="86" spans="1:11" x14ac:dyDescent="0.2">
      <c r="A86" s="52" t="s">
        <v>55</v>
      </c>
      <c r="B86" s="52"/>
      <c r="C86" s="52"/>
      <c r="D86" s="52" t="s">
        <v>255</v>
      </c>
      <c r="E86" s="52"/>
      <c r="F86" s="23"/>
      <c r="G86" s="52"/>
      <c r="H86" s="52"/>
      <c r="I86" s="24"/>
      <c r="J86" s="25">
        <f t="shared" si="1"/>
        <v>0</v>
      </c>
    </row>
    <row r="87" spans="1:11" x14ac:dyDescent="0.2">
      <c r="A87" s="53" t="s">
        <v>256</v>
      </c>
      <c r="B87" s="15" t="s">
        <v>257</v>
      </c>
      <c r="C87" s="53" t="s">
        <v>65</v>
      </c>
      <c r="D87" s="53" t="s">
        <v>258</v>
      </c>
      <c r="E87" s="14" t="s">
        <v>35</v>
      </c>
      <c r="F87" s="15">
        <v>2</v>
      </c>
      <c r="G87" s="16"/>
      <c r="H87" s="16"/>
      <c r="I87" s="16"/>
      <c r="J87" s="12">
        <f t="shared" si="1"/>
        <v>0</v>
      </c>
    </row>
    <row r="88" spans="1:11" x14ac:dyDescent="0.2">
      <c r="A88" s="53" t="s">
        <v>259</v>
      </c>
      <c r="B88" s="15" t="s">
        <v>260</v>
      </c>
      <c r="C88" s="53" t="s">
        <v>65</v>
      </c>
      <c r="D88" s="53" t="s">
        <v>261</v>
      </c>
      <c r="E88" s="14" t="s">
        <v>35</v>
      </c>
      <c r="F88" s="15">
        <v>2</v>
      </c>
      <c r="G88" s="16"/>
      <c r="H88" s="16"/>
      <c r="I88" s="16"/>
      <c r="J88" s="12">
        <f t="shared" si="1"/>
        <v>0</v>
      </c>
    </row>
    <row r="89" spans="1:11" x14ac:dyDescent="0.2">
      <c r="A89" s="53" t="s">
        <v>262</v>
      </c>
      <c r="B89" s="15" t="s">
        <v>263</v>
      </c>
      <c r="C89" s="53" t="s">
        <v>65</v>
      </c>
      <c r="D89" s="53" t="s">
        <v>264</v>
      </c>
      <c r="E89" s="14" t="s">
        <v>36</v>
      </c>
      <c r="F89" s="15">
        <v>21</v>
      </c>
      <c r="G89" s="16"/>
      <c r="H89" s="16"/>
      <c r="I89" s="16"/>
      <c r="J89" s="12">
        <f t="shared" si="1"/>
        <v>0</v>
      </c>
      <c r="K89" s="13"/>
    </row>
    <row r="90" spans="1:11" ht="25.5" x14ac:dyDescent="0.2">
      <c r="A90" s="53" t="s">
        <v>265</v>
      </c>
      <c r="B90" s="15" t="s">
        <v>266</v>
      </c>
      <c r="C90" s="53" t="s">
        <v>65</v>
      </c>
      <c r="D90" s="53" t="s">
        <v>267</v>
      </c>
      <c r="E90" s="14" t="s">
        <v>36</v>
      </c>
      <c r="F90" s="15">
        <v>15</v>
      </c>
      <c r="G90" s="16"/>
      <c r="H90" s="16"/>
      <c r="I90" s="16"/>
      <c r="J90" s="12">
        <f t="shared" si="1"/>
        <v>0</v>
      </c>
      <c r="K90" s="13"/>
    </row>
    <row r="91" spans="1:11" ht="25.5" x14ac:dyDescent="0.2">
      <c r="A91" s="53" t="s">
        <v>268</v>
      </c>
      <c r="B91" s="15" t="s">
        <v>269</v>
      </c>
      <c r="C91" s="53" t="s">
        <v>65</v>
      </c>
      <c r="D91" s="53" t="s">
        <v>270</v>
      </c>
      <c r="E91" s="14" t="s">
        <v>36</v>
      </c>
      <c r="F91" s="15">
        <v>26</v>
      </c>
      <c r="G91" s="16"/>
      <c r="H91" s="16"/>
      <c r="I91" s="16"/>
      <c r="J91" s="12">
        <f t="shared" si="1"/>
        <v>0</v>
      </c>
      <c r="K91" s="13"/>
    </row>
    <row r="92" spans="1:11" ht="25.5" x14ac:dyDescent="0.2">
      <c r="A92" s="53" t="s">
        <v>271</v>
      </c>
      <c r="B92" s="15" t="s">
        <v>272</v>
      </c>
      <c r="C92" s="53" t="s">
        <v>65</v>
      </c>
      <c r="D92" s="53" t="s">
        <v>273</v>
      </c>
      <c r="E92" s="14" t="s">
        <v>35</v>
      </c>
      <c r="F92" s="15">
        <v>3</v>
      </c>
      <c r="G92" s="16"/>
      <c r="H92" s="16"/>
      <c r="I92" s="16"/>
      <c r="J92" s="12">
        <f t="shared" si="1"/>
        <v>0</v>
      </c>
    </row>
    <row r="93" spans="1:11" x14ac:dyDescent="0.2">
      <c r="A93" s="52" t="s">
        <v>56</v>
      </c>
      <c r="B93" s="52"/>
      <c r="C93" s="52"/>
      <c r="D93" s="52" t="s">
        <v>274</v>
      </c>
      <c r="E93" s="52"/>
      <c r="F93" s="23"/>
      <c r="G93" s="52"/>
      <c r="H93" s="52"/>
      <c r="I93" s="24"/>
      <c r="J93" s="25">
        <f t="shared" si="1"/>
        <v>0</v>
      </c>
    </row>
    <row r="94" spans="1:11" x14ac:dyDescent="0.2">
      <c r="A94" s="53" t="s">
        <v>275</v>
      </c>
      <c r="B94" s="15" t="s">
        <v>276</v>
      </c>
      <c r="C94" s="53" t="s">
        <v>65</v>
      </c>
      <c r="D94" s="53" t="s">
        <v>277</v>
      </c>
      <c r="E94" s="14" t="s">
        <v>35</v>
      </c>
      <c r="F94" s="15">
        <v>2</v>
      </c>
      <c r="G94" s="16"/>
      <c r="H94" s="16"/>
      <c r="I94" s="16"/>
      <c r="J94" s="12">
        <f t="shared" si="1"/>
        <v>0</v>
      </c>
    </row>
    <row r="95" spans="1:11" x14ac:dyDescent="0.2">
      <c r="A95" s="53" t="s">
        <v>278</v>
      </c>
      <c r="B95" s="15" t="s">
        <v>279</v>
      </c>
      <c r="C95" s="53" t="s">
        <v>65</v>
      </c>
      <c r="D95" s="53" t="s">
        <v>280</v>
      </c>
      <c r="E95" s="14" t="s">
        <v>35</v>
      </c>
      <c r="F95" s="15">
        <v>2</v>
      </c>
      <c r="G95" s="16"/>
      <c r="H95" s="16"/>
      <c r="I95" s="16"/>
      <c r="J95" s="12">
        <f t="shared" si="1"/>
        <v>0</v>
      </c>
    </row>
    <row r="96" spans="1:11" x14ac:dyDescent="0.2">
      <c r="A96" s="53" t="s">
        <v>281</v>
      </c>
      <c r="B96" s="15" t="s">
        <v>282</v>
      </c>
      <c r="C96" s="53" t="s">
        <v>65</v>
      </c>
      <c r="D96" s="53" t="s">
        <v>283</v>
      </c>
      <c r="E96" s="14" t="s">
        <v>36</v>
      </c>
      <c r="F96" s="15">
        <v>45</v>
      </c>
      <c r="G96" s="16"/>
      <c r="H96" s="16"/>
      <c r="I96" s="16"/>
      <c r="J96" s="12">
        <f t="shared" si="1"/>
        <v>0</v>
      </c>
      <c r="K96" s="13"/>
    </row>
    <row r="97" spans="1:11" x14ac:dyDescent="0.2">
      <c r="A97" s="53" t="s">
        <v>284</v>
      </c>
      <c r="B97" s="15" t="s">
        <v>285</v>
      </c>
      <c r="C97" s="53" t="s">
        <v>65</v>
      </c>
      <c r="D97" s="53" t="s">
        <v>286</v>
      </c>
      <c r="E97" s="14" t="s">
        <v>36</v>
      </c>
      <c r="F97" s="15">
        <v>22</v>
      </c>
      <c r="G97" s="16"/>
      <c r="H97" s="16"/>
      <c r="I97" s="16"/>
      <c r="J97" s="12">
        <f t="shared" si="1"/>
        <v>0</v>
      </c>
    </row>
    <row r="98" spans="1:11" x14ac:dyDescent="0.2">
      <c r="A98" s="53" t="s">
        <v>287</v>
      </c>
      <c r="B98" s="15" t="s">
        <v>288</v>
      </c>
      <c r="C98" s="53" t="s">
        <v>65</v>
      </c>
      <c r="D98" s="53" t="s">
        <v>289</v>
      </c>
      <c r="E98" s="14" t="s">
        <v>36</v>
      </c>
      <c r="F98" s="15">
        <v>12</v>
      </c>
      <c r="G98" s="16"/>
      <c r="H98" s="16"/>
      <c r="I98" s="16"/>
      <c r="J98" s="12">
        <f t="shared" si="1"/>
        <v>0</v>
      </c>
    </row>
    <row r="99" spans="1:11" x14ac:dyDescent="0.2">
      <c r="A99" s="53" t="s">
        <v>290</v>
      </c>
      <c r="B99" s="15" t="s">
        <v>570</v>
      </c>
      <c r="C99" s="53" t="s">
        <v>65</v>
      </c>
      <c r="D99" s="53" t="s">
        <v>571</v>
      </c>
      <c r="E99" s="14" t="s">
        <v>35</v>
      </c>
      <c r="F99" s="15">
        <v>1</v>
      </c>
      <c r="G99" s="16"/>
      <c r="H99" s="16"/>
      <c r="I99" s="16"/>
      <c r="J99" s="12">
        <f t="shared" si="1"/>
        <v>0</v>
      </c>
    </row>
    <row r="100" spans="1:11" x14ac:dyDescent="0.2">
      <c r="A100" s="52" t="s">
        <v>291</v>
      </c>
      <c r="B100" s="52"/>
      <c r="C100" s="52"/>
      <c r="D100" s="52" t="s">
        <v>292</v>
      </c>
      <c r="E100" s="52"/>
      <c r="F100" s="23"/>
      <c r="G100" s="52"/>
      <c r="H100" s="52"/>
      <c r="I100" s="24"/>
      <c r="J100" s="25">
        <f t="shared" si="1"/>
        <v>0</v>
      </c>
    </row>
    <row r="101" spans="1:11" ht="25.5" x14ac:dyDescent="0.2">
      <c r="A101" s="53" t="s">
        <v>293</v>
      </c>
      <c r="B101" s="15" t="s">
        <v>294</v>
      </c>
      <c r="C101" s="53" t="s">
        <v>65</v>
      </c>
      <c r="D101" s="53" t="s">
        <v>295</v>
      </c>
      <c r="E101" s="14" t="s">
        <v>36</v>
      </c>
      <c r="F101" s="15">
        <v>25</v>
      </c>
      <c r="G101" s="16"/>
      <c r="H101" s="16"/>
      <c r="I101" s="16"/>
      <c r="J101" s="12">
        <f t="shared" si="1"/>
        <v>0</v>
      </c>
    </row>
    <row r="102" spans="1:11" ht="25.5" x14ac:dyDescent="0.2">
      <c r="A102" s="53" t="s">
        <v>296</v>
      </c>
      <c r="B102" s="15" t="s">
        <v>297</v>
      </c>
      <c r="C102" s="53" t="s">
        <v>65</v>
      </c>
      <c r="D102" s="53" t="s">
        <v>298</v>
      </c>
      <c r="E102" s="14" t="s">
        <v>36</v>
      </c>
      <c r="F102" s="15">
        <v>41</v>
      </c>
      <c r="G102" s="16"/>
      <c r="H102" s="16"/>
      <c r="I102" s="16"/>
      <c r="J102" s="12">
        <f t="shared" si="1"/>
        <v>0</v>
      </c>
    </row>
    <row r="103" spans="1:11" ht="25.5" x14ac:dyDescent="0.2">
      <c r="A103" s="53" t="s">
        <v>299</v>
      </c>
      <c r="B103" s="15" t="s">
        <v>272</v>
      </c>
      <c r="C103" s="53" t="s">
        <v>65</v>
      </c>
      <c r="D103" s="53" t="s">
        <v>273</v>
      </c>
      <c r="E103" s="14" t="s">
        <v>35</v>
      </c>
      <c r="F103" s="15">
        <v>1</v>
      </c>
      <c r="G103" s="16"/>
      <c r="H103" s="16"/>
      <c r="I103" s="16"/>
      <c r="J103" s="12">
        <f t="shared" si="1"/>
        <v>0</v>
      </c>
      <c r="K103" s="13"/>
    </row>
    <row r="104" spans="1:11" x14ac:dyDescent="0.2">
      <c r="A104" s="52" t="s">
        <v>300</v>
      </c>
      <c r="B104" s="52"/>
      <c r="C104" s="52"/>
      <c r="D104" s="52" t="s">
        <v>301</v>
      </c>
      <c r="E104" s="52"/>
      <c r="F104" s="23"/>
      <c r="G104" s="52"/>
      <c r="H104" s="52"/>
      <c r="I104" s="24"/>
      <c r="J104" s="25">
        <f t="shared" si="1"/>
        <v>0</v>
      </c>
    </row>
    <row r="105" spans="1:11" ht="25.5" x14ac:dyDescent="0.2">
      <c r="A105" s="53" t="s">
        <v>302</v>
      </c>
      <c r="B105" s="15" t="s">
        <v>303</v>
      </c>
      <c r="C105" s="53" t="s">
        <v>65</v>
      </c>
      <c r="D105" s="53" t="s">
        <v>304</v>
      </c>
      <c r="E105" s="14" t="s">
        <v>35</v>
      </c>
      <c r="F105" s="15">
        <v>2</v>
      </c>
      <c r="G105" s="16"/>
      <c r="H105" s="16"/>
      <c r="I105" s="16"/>
      <c r="J105" s="12">
        <f t="shared" si="1"/>
        <v>0</v>
      </c>
    </row>
    <row r="106" spans="1:11" ht="25.5" x14ac:dyDescent="0.2">
      <c r="A106" s="53" t="s">
        <v>305</v>
      </c>
      <c r="B106" s="15" t="s">
        <v>306</v>
      </c>
      <c r="C106" s="53" t="s">
        <v>65</v>
      </c>
      <c r="D106" s="53" t="s">
        <v>307</v>
      </c>
      <c r="E106" s="14" t="s">
        <v>35</v>
      </c>
      <c r="F106" s="15">
        <v>3</v>
      </c>
      <c r="G106" s="16"/>
      <c r="H106" s="16"/>
      <c r="I106" s="16"/>
      <c r="J106" s="12">
        <f t="shared" si="1"/>
        <v>0</v>
      </c>
    </row>
    <row r="107" spans="1:11" ht="25.5" x14ac:dyDescent="0.2">
      <c r="A107" s="53" t="s">
        <v>308</v>
      </c>
      <c r="B107" s="15" t="s">
        <v>309</v>
      </c>
      <c r="C107" s="53" t="s">
        <v>65</v>
      </c>
      <c r="D107" s="53" t="s">
        <v>310</v>
      </c>
      <c r="E107" s="14" t="s">
        <v>36</v>
      </c>
      <c r="F107" s="15">
        <v>0.8</v>
      </c>
      <c r="G107" s="16"/>
      <c r="H107" s="16"/>
      <c r="I107" s="16"/>
      <c r="J107" s="12">
        <f t="shared" si="1"/>
        <v>0</v>
      </c>
    </row>
    <row r="108" spans="1:11" ht="25.5" x14ac:dyDescent="0.2">
      <c r="A108" s="53" t="s">
        <v>311</v>
      </c>
      <c r="B108" s="15" t="s">
        <v>312</v>
      </c>
      <c r="C108" s="53" t="s">
        <v>65</v>
      </c>
      <c r="D108" s="53" t="s">
        <v>313</v>
      </c>
      <c r="E108" s="14" t="s">
        <v>35</v>
      </c>
      <c r="F108" s="15">
        <v>1</v>
      </c>
      <c r="G108" s="16"/>
      <c r="H108" s="16"/>
      <c r="I108" s="16"/>
      <c r="J108" s="12">
        <f t="shared" si="1"/>
        <v>0</v>
      </c>
    </row>
    <row r="109" spans="1:11" ht="25.5" x14ac:dyDescent="0.2">
      <c r="A109" s="53" t="s">
        <v>314</v>
      </c>
      <c r="B109" s="15" t="s">
        <v>315</v>
      </c>
      <c r="C109" s="53" t="s">
        <v>65</v>
      </c>
      <c r="D109" s="53" t="s">
        <v>316</v>
      </c>
      <c r="E109" s="14" t="s">
        <v>35</v>
      </c>
      <c r="F109" s="15">
        <v>1</v>
      </c>
      <c r="G109" s="16"/>
      <c r="H109" s="16"/>
      <c r="I109" s="16"/>
      <c r="J109" s="12">
        <f t="shared" si="1"/>
        <v>0</v>
      </c>
    </row>
    <row r="110" spans="1:11" ht="25.5" x14ac:dyDescent="0.2">
      <c r="A110" s="53" t="s">
        <v>317</v>
      </c>
      <c r="B110" s="15" t="s">
        <v>318</v>
      </c>
      <c r="C110" s="53" t="s">
        <v>65</v>
      </c>
      <c r="D110" s="53" t="s">
        <v>319</v>
      </c>
      <c r="E110" s="14" t="s">
        <v>35</v>
      </c>
      <c r="F110" s="15">
        <v>1</v>
      </c>
      <c r="G110" s="16"/>
      <c r="H110" s="16"/>
      <c r="I110" s="16"/>
      <c r="J110" s="12">
        <f t="shared" si="1"/>
        <v>0</v>
      </c>
    </row>
    <row r="111" spans="1:11" x14ac:dyDescent="0.2">
      <c r="A111" s="52" t="s">
        <v>572</v>
      </c>
      <c r="B111" s="52"/>
      <c r="C111" s="52"/>
      <c r="D111" s="52" t="s">
        <v>514</v>
      </c>
      <c r="E111" s="52"/>
      <c r="F111" s="23"/>
      <c r="G111" s="52"/>
      <c r="H111" s="52"/>
      <c r="I111" s="24"/>
      <c r="J111" s="25">
        <f t="shared" si="1"/>
        <v>0</v>
      </c>
    </row>
    <row r="112" spans="1:11" ht="25.5" x14ac:dyDescent="0.2">
      <c r="A112" s="53" t="s">
        <v>573</v>
      </c>
      <c r="B112" s="15" t="s">
        <v>415</v>
      </c>
      <c r="C112" s="53" t="s">
        <v>64</v>
      </c>
      <c r="D112" s="53" t="s">
        <v>416</v>
      </c>
      <c r="E112" s="14" t="s">
        <v>36</v>
      </c>
      <c r="F112" s="15">
        <v>16</v>
      </c>
      <c r="G112" s="16"/>
      <c r="H112" s="16"/>
      <c r="I112" s="16"/>
      <c r="J112" s="12">
        <f t="shared" si="1"/>
        <v>0</v>
      </c>
    </row>
    <row r="113" spans="1:10" x14ac:dyDescent="0.2">
      <c r="A113" s="52" t="s">
        <v>41</v>
      </c>
      <c r="B113" s="52"/>
      <c r="C113" s="52"/>
      <c r="D113" s="52" t="s">
        <v>39</v>
      </c>
      <c r="E113" s="52"/>
      <c r="F113" s="23"/>
      <c r="G113" s="52"/>
      <c r="H113" s="52"/>
      <c r="I113" s="24"/>
      <c r="J113" s="25">
        <f t="shared" si="1"/>
        <v>0</v>
      </c>
    </row>
    <row r="114" spans="1:10" x14ac:dyDescent="0.2">
      <c r="A114" s="52" t="s">
        <v>57</v>
      </c>
      <c r="B114" s="52"/>
      <c r="C114" s="52"/>
      <c r="D114" s="52" t="s">
        <v>320</v>
      </c>
      <c r="E114" s="52"/>
      <c r="F114" s="23"/>
      <c r="G114" s="52"/>
      <c r="H114" s="52"/>
      <c r="I114" s="24"/>
      <c r="J114" s="25">
        <f t="shared" si="1"/>
        <v>0</v>
      </c>
    </row>
    <row r="115" spans="1:10" ht="25.5" x14ac:dyDescent="0.2">
      <c r="A115" s="53" t="s">
        <v>321</v>
      </c>
      <c r="B115" s="15" t="s">
        <v>322</v>
      </c>
      <c r="C115" s="53" t="s">
        <v>66</v>
      </c>
      <c r="D115" s="53" t="s">
        <v>323</v>
      </c>
      <c r="E115" s="14" t="s">
        <v>35</v>
      </c>
      <c r="F115" s="15">
        <v>1</v>
      </c>
      <c r="G115" s="16"/>
      <c r="H115" s="16"/>
      <c r="I115" s="16"/>
      <c r="J115" s="12">
        <f t="shared" si="1"/>
        <v>0</v>
      </c>
    </row>
    <row r="116" spans="1:10" x14ac:dyDescent="0.2">
      <c r="A116" s="53" t="s">
        <v>324</v>
      </c>
      <c r="B116" s="15" t="s">
        <v>325</v>
      </c>
      <c r="C116" s="53" t="s">
        <v>65</v>
      </c>
      <c r="D116" s="53" t="s">
        <v>326</v>
      </c>
      <c r="E116" s="14" t="s">
        <v>35</v>
      </c>
      <c r="F116" s="15">
        <v>3</v>
      </c>
      <c r="G116" s="16"/>
      <c r="H116" s="16"/>
      <c r="I116" s="16"/>
      <c r="J116" s="12">
        <f t="shared" si="1"/>
        <v>0</v>
      </c>
    </row>
    <row r="117" spans="1:10" ht="25.5" x14ac:dyDescent="0.2">
      <c r="A117" s="53" t="s">
        <v>327</v>
      </c>
      <c r="B117" s="15" t="s">
        <v>328</v>
      </c>
      <c r="C117" s="53" t="s">
        <v>65</v>
      </c>
      <c r="D117" s="53" t="s">
        <v>329</v>
      </c>
      <c r="E117" s="14" t="s">
        <v>35</v>
      </c>
      <c r="F117" s="15">
        <v>4</v>
      </c>
      <c r="G117" s="16"/>
      <c r="H117" s="16"/>
      <c r="I117" s="16"/>
      <c r="J117" s="12">
        <f t="shared" si="1"/>
        <v>0</v>
      </c>
    </row>
    <row r="118" spans="1:10" ht="14.25" customHeight="1" x14ac:dyDescent="0.2">
      <c r="A118" s="53" t="s">
        <v>330</v>
      </c>
      <c r="B118" s="15" t="s">
        <v>331</v>
      </c>
      <c r="C118" s="53" t="s">
        <v>65</v>
      </c>
      <c r="D118" s="53" t="s">
        <v>332</v>
      </c>
      <c r="E118" s="14" t="s">
        <v>35</v>
      </c>
      <c r="F118" s="15">
        <v>1</v>
      </c>
      <c r="G118" s="16"/>
      <c r="H118" s="16"/>
      <c r="I118" s="16"/>
      <c r="J118" s="12">
        <f t="shared" si="1"/>
        <v>0</v>
      </c>
    </row>
    <row r="119" spans="1:10" ht="14.25" customHeight="1" x14ac:dyDescent="0.2">
      <c r="A119" s="53" t="s">
        <v>333</v>
      </c>
      <c r="B119" s="15" t="s">
        <v>334</v>
      </c>
      <c r="C119" s="53" t="s">
        <v>65</v>
      </c>
      <c r="D119" s="53" t="s">
        <v>335</v>
      </c>
      <c r="E119" s="14" t="s">
        <v>35</v>
      </c>
      <c r="F119" s="15">
        <v>16</v>
      </c>
      <c r="G119" s="16"/>
      <c r="H119" s="16"/>
      <c r="I119" s="16"/>
      <c r="J119" s="12">
        <f t="shared" si="1"/>
        <v>0</v>
      </c>
    </row>
    <row r="120" spans="1:10" ht="14.25" customHeight="1" x14ac:dyDescent="0.2">
      <c r="A120" s="53" t="s">
        <v>336</v>
      </c>
      <c r="B120" s="15" t="s">
        <v>337</v>
      </c>
      <c r="C120" s="53" t="s">
        <v>65</v>
      </c>
      <c r="D120" s="53" t="s">
        <v>338</v>
      </c>
      <c r="E120" s="14" t="s">
        <v>35</v>
      </c>
      <c r="F120" s="15">
        <v>11</v>
      </c>
      <c r="G120" s="16"/>
      <c r="H120" s="16"/>
      <c r="I120" s="16"/>
      <c r="J120" s="12">
        <f t="shared" si="1"/>
        <v>0</v>
      </c>
    </row>
    <row r="121" spans="1:10" s="37" customFormat="1" ht="14.25" customHeight="1" x14ac:dyDescent="0.2">
      <c r="A121" s="53" t="s">
        <v>339</v>
      </c>
      <c r="B121" s="15" t="s">
        <v>340</v>
      </c>
      <c r="C121" s="53" t="s">
        <v>65</v>
      </c>
      <c r="D121" s="53" t="s">
        <v>341</v>
      </c>
      <c r="E121" s="14" t="s">
        <v>35</v>
      </c>
      <c r="F121" s="15">
        <v>1</v>
      </c>
      <c r="G121" s="16"/>
      <c r="H121" s="16"/>
      <c r="I121" s="16"/>
      <c r="J121" s="12">
        <f t="shared" si="1"/>
        <v>0</v>
      </c>
    </row>
    <row r="122" spans="1:10" s="37" customFormat="1" ht="14.25" customHeight="1" x14ac:dyDescent="0.2">
      <c r="A122" s="53" t="s">
        <v>342</v>
      </c>
      <c r="B122" s="15" t="s">
        <v>343</v>
      </c>
      <c r="C122" s="53" t="s">
        <v>65</v>
      </c>
      <c r="D122" s="53" t="s">
        <v>344</v>
      </c>
      <c r="E122" s="14" t="s">
        <v>36</v>
      </c>
      <c r="F122" s="15">
        <v>20</v>
      </c>
      <c r="G122" s="16"/>
      <c r="H122" s="16"/>
      <c r="I122" s="16"/>
      <c r="J122" s="12">
        <f t="shared" si="1"/>
        <v>0</v>
      </c>
    </row>
    <row r="123" spans="1:10" s="37" customFormat="1" ht="14.25" customHeight="1" x14ac:dyDescent="0.2">
      <c r="A123" s="53" t="s">
        <v>345</v>
      </c>
      <c r="B123" s="15" t="s">
        <v>146</v>
      </c>
      <c r="C123" s="53" t="s">
        <v>65</v>
      </c>
      <c r="D123" s="53" t="s">
        <v>147</v>
      </c>
      <c r="E123" s="14" t="s">
        <v>36</v>
      </c>
      <c r="F123" s="15">
        <v>650</v>
      </c>
      <c r="G123" s="16"/>
      <c r="H123" s="16"/>
      <c r="I123" s="16"/>
      <c r="J123" s="12">
        <f t="shared" si="1"/>
        <v>0</v>
      </c>
    </row>
    <row r="124" spans="1:10" s="37" customFormat="1" ht="14.25" customHeight="1" x14ac:dyDescent="0.2">
      <c r="A124" s="53" t="s">
        <v>346</v>
      </c>
      <c r="B124" s="15" t="s">
        <v>148</v>
      </c>
      <c r="C124" s="53" t="s">
        <v>65</v>
      </c>
      <c r="D124" s="53" t="s">
        <v>149</v>
      </c>
      <c r="E124" s="14" t="s">
        <v>36</v>
      </c>
      <c r="F124" s="15">
        <v>500</v>
      </c>
      <c r="G124" s="16"/>
      <c r="H124" s="16"/>
      <c r="I124" s="16"/>
      <c r="J124" s="12">
        <f t="shared" si="1"/>
        <v>0</v>
      </c>
    </row>
    <row r="125" spans="1:10" s="37" customFormat="1" ht="14.25" customHeight="1" x14ac:dyDescent="0.2">
      <c r="A125" s="53" t="s">
        <v>347</v>
      </c>
      <c r="B125" s="15" t="s">
        <v>150</v>
      </c>
      <c r="C125" s="53" t="s">
        <v>65</v>
      </c>
      <c r="D125" s="53" t="s">
        <v>151</v>
      </c>
      <c r="E125" s="14" t="s">
        <v>36</v>
      </c>
      <c r="F125" s="15">
        <v>300</v>
      </c>
      <c r="G125" s="16"/>
      <c r="H125" s="16"/>
      <c r="I125" s="16"/>
      <c r="J125" s="12">
        <f t="shared" si="1"/>
        <v>0</v>
      </c>
    </row>
    <row r="126" spans="1:10" s="37" customFormat="1" ht="14.25" customHeight="1" x14ac:dyDescent="0.2">
      <c r="A126" s="53" t="s">
        <v>348</v>
      </c>
      <c r="B126" s="15" t="s">
        <v>152</v>
      </c>
      <c r="C126" s="53" t="s">
        <v>65</v>
      </c>
      <c r="D126" s="53" t="s">
        <v>153</v>
      </c>
      <c r="E126" s="14" t="s">
        <v>36</v>
      </c>
      <c r="F126" s="15">
        <v>200</v>
      </c>
      <c r="G126" s="16"/>
      <c r="H126" s="16"/>
      <c r="I126" s="16"/>
      <c r="J126" s="12">
        <f t="shared" si="1"/>
        <v>0</v>
      </c>
    </row>
    <row r="127" spans="1:10" s="37" customFormat="1" ht="14.25" customHeight="1" x14ac:dyDescent="0.2">
      <c r="A127" s="53" t="s">
        <v>349</v>
      </c>
      <c r="B127" s="15" t="s">
        <v>350</v>
      </c>
      <c r="C127" s="53" t="s">
        <v>65</v>
      </c>
      <c r="D127" s="53" t="s">
        <v>351</v>
      </c>
      <c r="E127" s="14" t="s">
        <v>35</v>
      </c>
      <c r="F127" s="15">
        <v>7</v>
      </c>
      <c r="G127" s="16"/>
      <c r="H127" s="16"/>
      <c r="I127" s="16"/>
      <c r="J127" s="12">
        <f t="shared" si="1"/>
        <v>0</v>
      </c>
    </row>
    <row r="128" spans="1:10" s="37" customFormat="1" ht="14.25" customHeight="1" x14ac:dyDescent="0.2">
      <c r="A128" s="53" t="s">
        <v>352</v>
      </c>
      <c r="B128" s="15" t="s">
        <v>154</v>
      </c>
      <c r="C128" s="53" t="s">
        <v>65</v>
      </c>
      <c r="D128" s="53" t="s">
        <v>155</v>
      </c>
      <c r="E128" s="14" t="s">
        <v>35</v>
      </c>
      <c r="F128" s="15">
        <v>8</v>
      </c>
      <c r="G128" s="16"/>
      <c r="H128" s="16"/>
      <c r="I128" s="16"/>
      <c r="J128" s="12">
        <f t="shared" si="1"/>
        <v>0</v>
      </c>
    </row>
    <row r="129" spans="1:10" s="37" customFormat="1" ht="14.25" customHeight="1" x14ac:dyDescent="0.2">
      <c r="A129" s="53" t="s">
        <v>353</v>
      </c>
      <c r="B129" s="15" t="s">
        <v>156</v>
      </c>
      <c r="C129" s="53" t="s">
        <v>65</v>
      </c>
      <c r="D129" s="53" t="s">
        <v>157</v>
      </c>
      <c r="E129" s="14" t="s">
        <v>35</v>
      </c>
      <c r="F129" s="15">
        <v>1</v>
      </c>
      <c r="G129" s="16"/>
      <c r="H129" s="16"/>
      <c r="I129" s="16"/>
      <c r="J129" s="12">
        <f t="shared" si="1"/>
        <v>0</v>
      </c>
    </row>
    <row r="130" spans="1:10" s="37" customFormat="1" ht="14.25" customHeight="1" x14ac:dyDescent="0.2">
      <c r="A130" s="53" t="s">
        <v>354</v>
      </c>
      <c r="B130" s="15" t="s">
        <v>355</v>
      </c>
      <c r="C130" s="53" t="s">
        <v>65</v>
      </c>
      <c r="D130" s="53" t="s">
        <v>356</v>
      </c>
      <c r="E130" s="14" t="s">
        <v>36</v>
      </c>
      <c r="F130" s="15">
        <v>75</v>
      </c>
      <c r="G130" s="16"/>
      <c r="H130" s="16"/>
      <c r="I130" s="16"/>
      <c r="J130" s="12">
        <f t="shared" si="1"/>
        <v>0</v>
      </c>
    </row>
    <row r="131" spans="1:10" s="37" customFormat="1" ht="14.25" customHeight="1" x14ac:dyDescent="0.2">
      <c r="A131" s="53" t="s">
        <v>357</v>
      </c>
      <c r="B131" s="15" t="s">
        <v>86</v>
      </c>
      <c r="C131" s="53" t="s">
        <v>65</v>
      </c>
      <c r="D131" s="53" t="s">
        <v>87</v>
      </c>
      <c r="E131" s="14" t="s">
        <v>36</v>
      </c>
      <c r="F131" s="15">
        <v>15</v>
      </c>
      <c r="G131" s="16"/>
      <c r="H131" s="16"/>
      <c r="I131" s="16"/>
      <c r="J131" s="12">
        <f t="shared" si="1"/>
        <v>0</v>
      </c>
    </row>
    <row r="132" spans="1:10" s="37" customFormat="1" ht="14.25" customHeight="1" x14ac:dyDescent="0.2">
      <c r="A132" s="53" t="s">
        <v>358</v>
      </c>
      <c r="B132" s="15" t="s">
        <v>359</v>
      </c>
      <c r="C132" s="53" t="s">
        <v>65</v>
      </c>
      <c r="D132" s="53" t="s">
        <v>360</v>
      </c>
      <c r="E132" s="14" t="s">
        <v>36</v>
      </c>
      <c r="F132" s="15">
        <v>9</v>
      </c>
      <c r="G132" s="16"/>
      <c r="H132" s="16"/>
      <c r="I132" s="16"/>
      <c r="J132" s="12">
        <f t="shared" si="1"/>
        <v>0</v>
      </c>
    </row>
    <row r="133" spans="1:10" s="37" customFormat="1" ht="14.25" customHeight="1" x14ac:dyDescent="0.2">
      <c r="A133" s="53" t="s">
        <v>361</v>
      </c>
      <c r="B133" s="15" t="s">
        <v>362</v>
      </c>
      <c r="C133" s="53" t="s">
        <v>65</v>
      </c>
      <c r="D133" s="53" t="s">
        <v>363</v>
      </c>
      <c r="E133" s="14" t="s">
        <v>36</v>
      </c>
      <c r="F133" s="15">
        <v>11</v>
      </c>
      <c r="G133" s="16"/>
      <c r="H133" s="16"/>
      <c r="I133" s="16"/>
      <c r="J133" s="12">
        <f t="shared" si="1"/>
        <v>0</v>
      </c>
    </row>
    <row r="134" spans="1:10" s="37" customFormat="1" ht="14.25" customHeight="1" x14ac:dyDescent="0.2">
      <c r="A134" s="53" t="s">
        <v>364</v>
      </c>
      <c r="B134" s="15" t="s">
        <v>365</v>
      </c>
      <c r="C134" s="53" t="s">
        <v>65</v>
      </c>
      <c r="D134" s="53" t="s">
        <v>366</v>
      </c>
      <c r="E134" s="14" t="s">
        <v>35</v>
      </c>
      <c r="F134" s="15">
        <v>11</v>
      </c>
      <c r="G134" s="16"/>
      <c r="H134" s="16"/>
      <c r="I134" s="16"/>
      <c r="J134" s="12">
        <f t="shared" si="1"/>
        <v>0</v>
      </c>
    </row>
    <row r="135" spans="1:10" s="37" customFormat="1" ht="14.25" customHeight="1" x14ac:dyDescent="0.2">
      <c r="A135" s="53" t="s">
        <v>367</v>
      </c>
      <c r="B135" s="15" t="s">
        <v>368</v>
      </c>
      <c r="C135" s="53" t="s">
        <v>65</v>
      </c>
      <c r="D135" s="53" t="s">
        <v>369</v>
      </c>
      <c r="E135" s="14" t="s">
        <v>35</v>
      </c>
      <c r="F135" s="15">
        <v>7</v>
      </c>
      <c r="G135" s="16"/>
      <c r="H135" s="16"/>
      <c r="I135" s="16"/>
      <c r="J135" s="12">
        <f t="shared" si="1"/>
        <v>0</v>
      </c>
    </row>
    <row r="136" spans="1:10" s="37" customFormat="1" ht="14.25" customHeight="1" x14ac:dyDescent="0.2">
      <c r="A136" s="53" t="s">
        <v>370</v>
      </c>
      <c r="B136" s="15" t="s">
        <v>371</v>
      </c>
      <c r="C136" s="53" t="s">
        <v>65</v>
      </c>
      <c r="D136" s="53" t="s">
        <v>372</v>
      </c>
      <c r="E136" s="14" t="s">
        <v>35</v>
      </c>
      <c r="F136" s="15">
        <v>3</v>
      </c>
      <c r="G136" s="16"/>
      <c r="H136" s="16"/>
      <c r="I136" s="16"/>
      <c r="J136" s="12">
        <f t="shared" si="1"/>
        <v>0</v>
      </c>
    </row>
    <row r="137" spans="1:10" s="37" customFormat="1" ht="14.25" customHeight="1" x14ac:dyDescent="0.2">
      <c r="A137" s="53" t="s">
        <v>373</v>
      </c>
      <c r="B137" s="15" t="s">
        <v>374</v>
      </c>
      <c r="C137" s="53" t="s">
        <v>65</v>
      </c>
      <c r="D137" s="53" t="s">
        <v>375</v>
      </c>
      <c r="E137" s="14" t="s">
        <v>35</v>
      </c>
      <c r="F137" s="15">
        <v>3</v>
      </c>
      <c r="G137" s="16"/>
      <c r="H137" s="16"/>
      <c r="I137" s="16"/>
      <c r="J137" s="12">
        <f t="shared" ref="J137:J200" si="2">I137 / 363095.41</f>
        <v>0</v>
      </c>
    </row>
    <row r="138" spans="1:10" s="37" customFormat="1" ht="14.25" customHeight="1" x14ac:dyDescent="0.2">
      <c r="A138" s="53" t="s">
        <v>376</v>
      </c>
      <c r="B138" s="15" t="s">
        <v>378</v>
      </c>
      <c r="C138" s="53" t="s">
        <v>65</v>
      </c>
      <c r="D138" s="53" t="s">
        <v>379</v>
      </c>
      <c r="E138" s="14" t="s">
        <v>169</v>
      </c>
      <c r="F138" s="15">
        <v>6</v>
      </c>
      <c r="G138" s="16"/>
      <c r="H138" s="16"/>
      <c r="I138" s="16"/>
      <c r="J138" s="12">
        <f t="shared" si="2"/>
        <v>0</v>
      </c>
    </row>
    <row r="139" spans="1:10" s="37" customFormat="1" ht="14.25" customHeight="1" x14ac:dyDescent="0.2">
      <c r="A139" s="53" t="s">
        <v>377</v>
      </c>
      <c r="B139" s="15" t="s">
        <v>381</v>
      </c>
      <c r="C139" s="53" t="s">
        <v>65</v>
      </c>
      <c r="D139" s="53" t="s">
        <v>382</v>
      </c>
      <c r="E139" s="14" t="s">
        <v>35</v>
      </c>
      <c r="F139" s="15">
        <v>15</v>
      </c>
      <c r="G139" s="16"/>
      <c r="H139" s="16"/>
      <c r="I139" s="16"/>
      <c r="J139" s="12">
        <f t="shared" si="2"/>
        <v>0</v>
      </c>
    </row>
    <row r="140" spans="1:10" s="37" customFormat="1" ht="14.25" customHeight="1" x14ac:dyDescent="0.2">
      <c r="A140" s="53" t="s">
        <v>380</v>
      </c>
      <c r="B140" s="15" t="s">
        <v>384</v>
      </c>
      <c r="C140" s="53" t="s">
        <v>65</v>
      </c>
      <c r="D140" s="53" t="s">
        <v>385</v>
      </c>
      <c r="E140" s="14" t="s">
        <v>35</v>
      </c>
      <c r="F140" s="15">
        <v>10</v>
      </c>
      <c r="G140" s="16"/>
      <c r="H140" s="16"/>
      <c r="I140" s="16"/>
      <c r="J140" s="12">
        <f t="shared" si="2"/>
        <v>0</v>
      </c>
    </row>
    <row r="141" spans="1:10" s="37" customFormat="1" ht="14.25" customHeight="1" x14ac:dyDescent="0.2">
      <c r="A141" s="53" t="s">
        <v>383</v>
      </c>
      <c r="B141" s="15" t="s">
        <v>387</v>
      </c>
      <c r="C141" s="53" t="s">
        <v>65</v>
      </c>
      <c r="D141" s="53" t="s">
        <v>388</v>
      </c>
      <c r="E141" s="14" t="s">
        <v>169</v>
      </c>
      <c r="F141" s="15">
        <v>28</v>
      </c>
      <c r="G141" s="16"/>
      <c r="H141" s="16"/>
      <c r="I141" s="16"/>
      <c r="J141" s="12">
        <f t="shared" si="2"/>
        <v>0</v>
      </c>
    </row>
    <row r="142" spans="1:10" s="37" customFormat="1" ht="14.25" customHeight="1" x14ac:dyDescent="0.2">
      <c r="A142" s="53" t="s">
        <v>386</v>
      </c>
      <c r="B142" s="15" t="s">
        <v>390</v>
      </c>
      <c r="C142" s="53" t="s">
        <v>65</v>
      </c>
      <c r="D142" s="53" t="s">
        <v>391</v>
      </c>
      <c r="E142" s="14" t="s">
        <v>35</v>
      </c>
      <c r="F142" s="15">
        <v>5</v>
      </c>
      <c r="G142" s="16"/>
      <c r="H142" s="16"/>
      <c r="I142" s="16"/>
      <c r="J142" s="12">
        <f t="shared" si="2"/>
        <v>0</v>
      </c>
    </row>
    <row r="143" spans="1:10" s="37" customFormat="1" ht="14.25" customHeight="1" x14ac:dyDescent="0.2">
      <c r="A143" s="53" t="s">
        <v>389</v>
      </c>
      <c r="B143" s="15" t="s">
        <v>393</v>
      </c>
      <c r="C143" s="53" t="s">
        <v>65</v>
      </c>
      <c r="D143" s="53" t="s">
        <v>394</v>
      </c>
      <c r="E143" s="14" t="s">
        <v>35</v>
      </c>
      <c r="F143" s="15">
        <v>2</v>
      </c>
      <c r="G143" s="16"/>
      <c r="H143" s="16"/>
      <c r="I143" s="16"/>
      <c r="J143" s="12">
        <f t="shared" si="2"/>
        <v>0</v>
      </c>
    </row>
    <row r="144" spans="1:10" s="37" customFormat="1" ht="14.25" customHeight="1" x14ac:dyDescent="0.2">
      <c r="A144" s="53" t="s">
        <v>392</v>
      </c>
      <c r="B144" s="15" t="s">
        <v>396</v>
      </c>
      <c r="C144" s="53" t="s">
        <v>65</v>
      </c>
      <c r="D144" s="53" t="s">
        <v>397</v>
      </c>
      <c r="E144" s="14" t="s">
        <v>35</v>
      </c>
      <c r="F144" s="15">
        <v>11</v>
      </c>
      <c r="G144" s="16"/>
      <c r="H144" s="16"/>
      <c r="I144" s="16"/>
      <c r="J144" s="12">
        <f t="shared" si="2"/>
        <v>0</v>
      </c>
    </row>
    <row r="145" spans="1:10" s="37" customFormat="1" ht="14.25" customHeight="1" x14ac:dyDescent="0.2">
      <c r="A145" s="53" t="s">
        <v>395</v>
      </c>
      <c r="B145" s="15" t="s">
        <v>398</v>
      </c>
      <c r="C145" s="53" t="s">
        <v>65</v>
      </c>
      <c r="D145" s="53" t="s">
        <v>399</v>
      </c>
      <c r="E145" s="14" t="s">
        <v>35</v>
      </c>
      <c r="F145" s="15">
        <v>22</v>
      </c>
      <c r="G145" s="16"/>
      <c r="H145" s="16"/>
      <c r="I145" s="16"/>
      <c r="J145" s="12">
        <f t="shared" si="2"/>
        <v>0</v>
      </c>
    </row>
    <row r="146" spans="1:10" s="37" customFormat="1" ht="14.25" customHeight="1" x14ac:dyDescent="0.2">
      <c r="A146" s="52" t="s">
        <v>58</v>
      </c>
      <c r="B146" s="52"/>
      <c r="C146" s="52"/>
      <c r="D146" s="52" t="s">
        <v>400</v>
      </c>
      <c r="E146" s="52"/>
      <c r="F146" s="23"/>
      <c r="G146" s="52"/>
      <c r="H146" s="52"/>
      <c r="I146" s="24"/>
      <c r="J146" s="25">
        <f t="shared" si="2"/>
        <v>0</v>
      </c>
    </row>
    <row r="147" spans="1:10" s="37" customFormat="1" ht="14.25" customHeight="1" x14ac:dyDescent="0.2">
      <c r="A147" s="53" t="s">
        <v>401</v>
      </c>
      <c r="B147" s="15" t="s">
        <v>88</v>
      </c>
      <c r="C147" s="53" t="s">
        <v>65</v>
      </c>
      <c r="D147" s="53" t="s">
        <v>89</v>
      </c>
      <c r="E147" s="14" t="s">
        <v>36</v>
      </c>
      <c r="F147" s="15">
        <v>15</v>
      </c>
      <c r="G147" s="16"/>
      <c r="H147" s="16"/>
      <c r="I147" s="16"/>
      <c r="J147" s="12">
        <f t="shared" si="2"/>
        <v>0</v>
      </c>
    </row>
    <row r="148" spans="1:10" s="37" customFormat="1" ht="14.25" customHeight="1" x14ac:dyDescent="0.2">
      <c r="A148" s="53" t="s">
        <v>402</v>
      </c>
      <c r="B148" s="15" t="s">
        <v>403</v>
      </c>
      <c r="C148" s="53" t="s">
        <v>65</v>
      </c>
      <c r="D148" s="53" t="s">
        <v>404</v>
      </c>
      <c r="E148" s="14" t="s">
        <v>36</v>
      </c>
      <c r="F148" s="15">
        <v>45</v>
      </c>
      <c r="G148" s="16"/>
      <c r="H148" s="16"/>
      <c r="I148" s="16"/>
      <c r="J148" s="12">
        <f t="shared" si="2"/>
        <v>0</v>
      </c>
    </row>
    <row r="149" spans="1:10" s="37" customFormat="1" ht="14.25" customHeight="1" x14ac:dyDescent="0.2">
      <c r="A149" s="53" t="s">
        <v>405</v>
      </c>
      <c r="B149" s="15" t="s">
        <v>406</v>
      </c>
      <c r="C149" s="53" t="s">
        <v>65</v>
      </c>
      <c r="D149" s="53" t="s">
        <v>407</v>
      </c>
      <c r="E149" s="14" t="s">
        <v>36</v>
      </c>
      <c r="F149" s="15">
        <v>30</v>
      </c>
      <c r="G149" s="16"/>
      <c r="H149" s="16"/>
      <c r="I149" s="16"/>
      <c r="J149" s="12">
        <f t="shared" si="2"/>
        <v>0</v>
      </c>
    </row>
    <row r="150" spans="1:10" s="37" customFormat="1" ht="14.25" customHeight="1" x14ac:dyDescent="0.2">
      <c r="A150" s="53" t="s">
        <v>408</v>
      </c>
      <c r="B150" s="15" t="s">
        <v>409</v>
      </c>
      <c r="C150" s="53" t="s">
        <v>65</v>
      </c>
      <c r="D150" s="53" t="s">
        <v>410</v>
      </c>
      <c r="E150" s="14" t="s">
        <v>35</v>
      </c>
      <c r="F150" s="15">
        <v>4</v>
      </c>
      <c r="G150" s="16"/>
      <c r="H150" s="16"/>
      <c r="I150" s="16"/>
      <c r="J150" s="12">
        <f t="shared" si="2"/>
        <v>0</v>
      </c>
    </row>
    <row r="151" spans="1:10" s="37" customFormat="1" ht="14.25" customHeight="1" x14ac:dyDescent="0.2">
      <c r="A151" s="53" t="s">
        <v>411</v>
      </c>
      <c r="B151" s="15" t="s">
        <v>90</v>
      </c>
      <c r="C151" s="53" t="s">
        <v>65</v>
      </c>
      <c r="D151" s="53" t="s">
        <v>91</v>
      </c>
      <c r="E151" s="14" t="s">
        <v>35</v>
      </c>
      <c r="F151" s="15">
        <v>4</v>
      </c>
      <c r="G151" s="16"/>
      <c r="H151" s="16"/>
      <c r="I151" s="16"/>
      <c r="J151" s="12">
        <f t="shared" si="2"/>
        <v>0</v>
      </c>
    </row>
    <row r="152" spans="1:10" s="37" customFormat="1" ht="14.25" customHeight="1" x14ac:dyDescent="0.2">
      <c r="A152" s="53" t="s">
        <v>412</v>
      </c>
      <c r="B152" s="15" t="s">
        <v>272</v>
      </c>
      <c r="C152" s="53" t="s">
        <v>65</v>
      </c>
      <c r="D152" s="53" t="s">
        <v>273</v>
      </c>
      <c r="E152" s="14" t="s">
        <v>35</v>
      </c>
      <c r="F152" s="15">
        <v>4</v>
      </c>
      <c r="G152" s="16"/>
      <c r="H152" s="16"/>
      <c r="I152" s="16"/>
      <c r="J152" s="12">
        <f t="shared" si="2"/>
        <v>0</v>
      </c>
    </row>
    <row r="153" spans="1:10" s="37" customFormat="1" ht="14.25" customHeight="1" x14ac:dyDescent="0.2">
      <c r="A153" s="53" t="s">
        <v>413</v>
      </c>
      <c r="B153" s="15" t="s">
        <v>86</v>
      </c>
      <c r="C153" s="53" t="s">
        <v>65</v>
      </c>
      <c r="D153" s="53" t="s">
        <v>87</v>
      </c>
      <c r="E153" s="14" t="s">
        <v>36</v>
      </c>
      <c r="F153" s="15">
        <v>15</v>
      </c>
      <c r="G153" s="16"/>
      <c r="H153" s="16"/>
      <c r="I153" s="16"/>
      <c r="J153" s="12">
        <f t="shared" si="2"/>
        <v>0</v>
      </c>
    </row>
    <row r="154" spans="1:10" s="37" customFormat="1" ht="14.25" customHeight="1" x14ac:dyDescent="0.2">
      <c r="A154" s="52" t="s">
        <v>160</v>
      </c>
      <c r="B154" s="52"/>
      <c r="C154" s="52"/>
      <c r="D154" s="52" t="s">
        <v>418</v>
      </c>
      <c r="E154" s="52"/>
      <c r="F154" s="23"/>
      <c r="G154" s="52"/>
      <c r="H154" s="52"/>
      <c r="I154" s="24"/>
      <c r="J154" s="25">
        <f t="shared" si="2"/>
        <v>0</v>
      </c>
    </row>
    <row r="155" spans="1:10" s="37" customFormat="1" ht="14.25" customHeight="1" x14ac:dyDescent="0.2">
      <c r="A155" s="53" t="s">
        <v>414</v>
      </c>
      <c r="B155" s="15" t="s">
        <v>419</v>
      </c>
      <c r="C155" s="53" t="s">
        <v>65</v>
      </c>
      <c r="D155" s="53" t="s">
        <v>420</v>
      </c>
      <c r="E155" s="14" t="s">
        <v>36</v>
      </c>
      <c r="F155" s="15">
        <v>26</v>
      </c>
      <c r="G155" s="16"/>
      <c r="H155" s="16"/>
      <c r="I155" s="16"/>
      <c r="J155" s="12">
        <f t="shared" si="2"/>
        <v>0</v>
      </c>
    </row>
    <row r="156" spans="1:10" s="37" customFormat="1" ht="14.25" customHeight="1" x14ac:dyDescent="0.2">
      <c r="A156" s="53" t="s">
        <v>417</v>
      </c>
      <c r="B156" s="15" t="s">
        <v>421</v>
      </c>
      <c r="C156" s="53" t="s">
        <v>65</v>
      </c>
      <c r="D156" s="53" t="s">
        <v>422</v>
      </c>
      <c r="E156" s="14" t="s">
        <v>36</v>
      </c>
      <c r="F156" s="15">
        <v>150</v>
      </c>
      <c r="G156" s="16"/>
      <c r="H156" s="16"/>
      <c r="I156" s="16"/>
      <c r="J156" s="12">
        <f t="shared" si="2"/>
        <v>0</v>
      </c>
    </row>
    <row r="157" spans="1:10" s="37" customFormat="1" ht="14.25" customHeight="1" x14ac:dyDescent="0.2">
      <c r="A157" s="53" t="s">
        <v>574</v>
      </c>
      <c r="B157" s="15" t="s">
        <v>423</v>
      </c>
      <c r="C157" s="53" t="s">
        <v>65</v>
      </c>
      <c r="D157" s="53" t="s">
        <v>424</v>
      </c>
      <c r="E157" s="14" t="s">
        <v>36</v>
      </c>
      <c r="F157" s="15">
        <v>12</v>
      </c>
      <c r="G157" s="16"/>
      <c r="H157" s="16"/>
      <c r="I157" s="16"/>
      <c r="J157" s="12">
        <f t="shared" si="2"/>
        <v>0</v>
      </c>
    </row>
    <row r="158" spans="1:10" s="37" customFormat="1" ht="14.25" customHeight="1" x14ac:dyDescent="0.2">
      <c r="A158" s="53" t="s">
        <v>575</v>
      </c>
      <c r="B158" s="15" t="s">
        <v>425</v>
      </c>
      <c r="C158" s="53" t="s">
        <v>65</v>
      </c>
      <c r="D158" s="53" t="s">
        <v>426</v>
      </c>
      <c r="E158" s="14" t="s">
        <v>35</v>
      </c>
      <c r="F158" s="15">
        <v>6</v>
      </c>
      <c r="G158" s="16"/>
      <c r="H158" s="16"/>
      <c r="I158" s="16"/>
      <c r="J158" s="12">
        <f t="shared" si="2"/>
        <v>0</v>
      </c>
    </row>
    <row r="159" spans="1:10" s="37" customFormat="1" ht="14.25" customHeight="1" x14ac:dyDescent="0.2">
      <c r="A159" s="52" t="s">
        <v>42</v>
      </c>
      <c r="B159" s="52"/>
      <c r="C159" s="52"/>
      <c r="D159" s="52" t="s">
        <v>427</v>
      </c>
      <c r="E159" s="52"/>
      <c r="F159" s="23"/>
      <c r="G159" s="52"/>
      <c r="H159" s="52"/>
      <c r="I159" s="24"/>
      <c r="J159" s="25">
        <f t="shared" si="2"/>
        <v>0</v>
      </c>
    </row>
    <row r="160" spans="1:10" s="37" customFormat="1" ht="14.25" customHeight="1" x14ac:dyDescent="0.2">
      <c r="A160" s="53" t="s">
        <v>43</v>
      </c>
      <c r="B160" s="15" t="s">
        <v>92</v>
      </c>
      <c r="C160" s="53" t="s">
        <v>65</v>
      </c>
      <c r="D160" s="53" t="s">
        <v>93</v>
      </c>
      <c r="E160" s="14" t="s">
        <v>8</v>
      </c>
      <c r="F160" s="15">
        <v>114.05</v>
      </c>
      <c r="G160" s="16"/>
      <c r="H160" s="16"/>
      <c r="I160" s="16"/>
      <c r="J160" s="12">
        <f t="shared" si="2"/>
        <v>0</v>
      </c>
    </row>
    <row r="161" spans="1:10" s="37" customFormat="1" ht="14.25" customHeight="1" x14ac:dyDescent="0.2">
      <c r="A161" s="53" t="s">
        <v>428</v>
      </c>
      <c r="B161" s="15" t="s">
        <v>97</v>
      </c>
      <c r="C161" s="53" t="s">
        <v>65</v>
      </c>
      <c r="D161" s="53" t="s">
        <v>98</v>
      </c>
      <c r="E161" s="14" t="s">
        <v>8</v>
      </c>
      <c r="F161" s="15">
        <v>114.05</v>
      </c>
      <c r="G161" s="16"/>
      <c r="H161" s="16"/>
      <c r="I161" s="16"/>
      <c r="J161" s="12">
        <f t="shared" si="2"/>
        <v>0</v>
      </c>
    </row>
    <row r="162" spans="1:10" s="37" customFormat="1" ht="14.25" customHeight="1" x14ac:dyDescent="0.2">
      <c r="A162" s="52" t="s">
        <v>429</v>
      </c>
      <c r="B162" s="52"/>
      <c r="C162" s="52"/>
      <c r="D162" s="52" t="s">
        <v>430</v>
      </c>
      <c r="E162" s="52"/>
      <c r="F162" s="23"/>
      <c r="G162" s="52"/>
      <c r="H162" s="52"/>
      <c r="I162" s="24"/>
      <c r="J162" s="25">
        <f t="shared" si="2"/>
        <v>0</v>
      </c>
    </row>
    <row r="163" spans="1:10" s="37" customFormat="1" ht="14.25" customHeight="1" x14ac:dyDescent="0.2">
      <c r="A163" s="53" t="s">
        <v>431</v>
      </c>
      <c r="B163" s="15" t="s">
        <v>92</v>
      </c>
      <c r="C163" s="53" t="s">
        <v>65</v>
      </c>
      <c r="D163" s="53" t="s">
        <v>93</v>
      </c>
      <c r="E163" s="14" t="s">
        <v>8</v>
      </c>
      <c r="F163" s="15">
        <v>158.52000000000001</v>
      </c>
      <c r="G163" s="16"/>
      <c r="H163" s="16"/>
      <c r="I163" s="16"/>
      <c r="J163" s="12">
        <f t="shared" si="2"/>
        <v>0</v>
      </c>
    </row>
    <row r="164" spans="1:10" s="37" customFormat="1" ht="14.25" customHeight="1" x14ac:dyDescent="0.2">
      <c r="A164" s="53" t="s">
        <v>432</v>
      </c>
      <c r="B164" s="15" t="s">
        <v>97</v>
      </c>
      <c r="C164" s="53" t="s">
        <v>65</v>
      </c>
      <c r="D164" s="53" t="s">
        <v>98</v>
      </c>
      <c r="E164" s="14" t="s">
        <v>8</v>
      </c>
      <c r="F164" s="15">
        <v>158.52000000000001</v>
      </c>
      <c r="G164" s="16"/>
      <c r="H164" s="16"/>
      <c r="I164" s="16"/>
      <c r="J164" s="12">
        <f t="shared" si="2"/>
        <v>0</v>
      </c>
    </row>
    <row r="165" spans="1:10" s="37" customFormat="1" ht="14.25" customHeight="1" x14ac:dyDescent="0.2">
      <c r="A165" s="53" t="s">
        <v>433</v>
      </c>
      <c r="B165" s="15" t="s">
        <v>506</v>
      </c>
      <c r="C165" s="53" t="s">
        <v>65</v>
      </c>
      <c r="D165" s="53" t="s">
        <v>507</v>
      </c>
      <c r="E165" s="14" t="s">
        <v>8</v>
      </c>
      <c r="F165" s="15">
        <v>77.03</v>
      </c>
      <c r="G165" s="16"/>
      <c r="H165" s="16"/>
      <c r="I165" s="16"/>
      <c r="J165" s="12">
        <f t="shared" si="2"/>
        <v>0</v>
      </c>
    </row>
    <row r="166" spans="1:10" s="37" customFormat="1" ht="14.25" customHeight="1" x14ac:dyDescent="0.2">
      <c r="A166" s="53" t="s">
        <v>576</v>
      </c>
      <c r="B166" s="15" t="s">
        <v>434</v>
      </c>
      <c r="C166" s="53" t="s">
        <v>65</v>
      </c>
      <c r="D166" s="53" t="s">
        <v>435</v>
      </c>
      <c r="E166" s="14" t="s">
        <v>36</v>
      </c>
      <c r="F166" s="15">
        <v>11.36</v>
      </c>
      <c r="G166" s="16"/>
      <c r="H166" s="16"/>
      <c r="I166" s="16"/>
      <c r="J166" s="12">
        <f t="shared" si="2"/>
        <v>0</v>
      </c>
    </row>
    <row r="167" spans="1:10" s="37" customFormat="1" ht="14.25" customHeight="1" x14ac:dyDescent="0.2">
      <c r="A167" s="52" t="s">
        <v>436</v>
      </c>
      <c r="B167" s="52"/>
      <c r="C167" s="52"/>
      <c r="D167" s="52" t="s">
        <v>437</v>
      </c>
      <c r="E167" s="52"/>
      <c r="F167" s="23"/>
      <c r="G167" s="52"/>
      <c r="H167" s="52"/>
      <c r="I167" s="24"/>
      <c r="J167" s="25">
        <f t="shared" si="2"/>
        <v>0</v>
      </c>
    </row>
    <row r="168" spans="1:10" s="37" customFormat="1" ht="14.25" customHeight="1" x14ac:dyDescent="0.2">
      <c r="A168" s="53" t="s">
        <v>438</v>
      </c>
      <c r="B168" s="15" t="s">
        <v>92</v>
      </c>
      <c r="C168" s="53" t="s">
        <v>65</v>
      </c>
      <c r="D168" s="53" t="s">
        <v>93</v>
      </c>
      <c r="E168" s="14" t="s">
        <v>8</v>
      </c>
      <c r="F168" s="15">
        <v>146.37</v>
      </c>
      <c r="G168" s="16"/>
      <c r="H168" s="16"/>
      <c r="I168" s="16"/>
      <c r="J168" s="12">
        <f t="shared" si="2"/>
        <v>0</v>
      </c>
    </row>
    <row r="169" spans="1:10" s="37" customFormat="1" ht="14.25" customHeight="1" x14ac:dyDescent="0.2">
      <c r="A169" s="53" t="s">
        <v>439</v>
      </c>
      <c r="B169" s="15" t="s">
        <v>97</v>
      </c>
      <c r="C169" s="53" t="s">
        <v>65</v>
      </c>
      <c r="D169" s="53" t="s">
        <v>98</v>
      </c>
      <c r="E169" s="14" t="s">
        <v>8</v>
      </c>
      <c r="F169" s="15">
        <v>146.37</v>
      </c>
      <c r="G169" s="16"/>
      <c r="H169" s="16"/>
      <c r="I169" s="16"/>
      <c r="J169" s="12">
        <f t="shared" si="2"/>
        <v>0</v>
      </c>
    </row>
    <row r="170" spans="1:10" s="37" customFormat="1" ht="14.25" customHeight="1" x14ac:dyDescent="0.2">
      <c r="A170" s="53" t="s">
        <v>440</v>
      </c>
      <c r="B170" s="15" t="s">
        <v>441</v>
      </c>
      <c r="C170" s="53" t="s">
        <v>65</v>
      </c>
      <c r="D170" s="53" t="s">
        <v>442</v>
      </c>
      <c r="E170" s="14" t="s">
        <v>8</v>
      </c>
      <c r="F170" s="15">
        <v>15.73</v>
      </c>
      <c r="G170" s="16"/>
      <c r="H170" s="16"/>
      <c r="I170" s="16"/>
      <c r="J170" s="12">
        <f t="shared" si="2"/>
        <v>0</v>
      </c>
    </row>
    <row r="171" spans="1:10" s="37" customFormat="1" ht="14.25" customHeight="1" x14ac:dyDescent="0.2">
      <c r="A171" s="52" t="s">
        <v>445</v>
      </c>
      <c r="B171" s="52"/>
      <c r="C171" s="52"/>
      <c r="D171" s="52" t="s">
        <v>44</v>
      </c>
      <c r="E171" s="52"/>
      <c r="F171" s="23"/>
      <c r="G171" s="52"/>
      <c r="H171" s="52"/>
      <c r="I171" s="24"/>
      <c r="J171" s="25">
        <f t="shared" si="2"/>
        <v>0</v>
      </c>
    </row>
    <row r="172" spans="1:10" s="37" customFormat="1" ht="14.25" customHeight="1" x14ac:dyDescent="0.2">
      <c r="A172" s="52" t="s">
        <v>446</v>
      </c>
      <c r="B172" s="52"/>
      <c r="C172" s="52"/>
      <c r="D172" s="52" t="s">
        <v>447</v>
      </c>
      <c r="E172" s="52"/>
      <c r="F172" s="23"/>
      <c r="G172" s="52"/>
      <c r="H172" s="52"/>
      <c r="I172" s="24"/>
      <c r="J172" s="25">
        <f t="shared" si="2"/>
        <v>0</v>
      </c>
    </row>
    <row r="173" spans="1:10" s="37" customFormat="1" ht="14.25" customHeight="1" x14ac:dyDescent="0.2">
      <c r="A173" s="53" t="s">
        <v>448</v>
      </c>
      <c r="B173" s="15" t="s">
        <v>449</v>
      </c>
      <c r="C173" s="53" t="s">
        <v>64</v>
      </c>
      <c r="D173" s="53" t="s">
        <v>450</v>
      </c>
      <c r="E173" s="14" t="s">
        <v>8</v>
      </c>
      <c r="F173" s="15">
        <v>114.06</v>
      </c>
      <c r="G173" s="16"/>
      <c r="H173" s="16"/>
      <c r="I173" s="16"/>
      <c r="J173" s="12">
        <f t="shared" si="2"/>
        <v>0</v>
      </c>
    </row>
    <row r="174" spans="1:10" s="37" customFormat="1" ht="14.25" customHeight="1" x14ac:dyDescent="0.2">
      <c r="A174" s="53" t="s">
        <v>451</v>
      </c>
      <c r="B174" s="15" t="s">
        <v>452</v>
      </c>
      <c r="C174" s="53" t="s">
        <v>65</v>
      </c>
      <c r="D174" s="53" t="s">
        <v>453</v>
      </c>
      <c r="E174" s="14" t="s">
        <v>8</v>
      </c>
      <c r="F174" s="15">
        <v>114.06</v>
      </c>
      <c r="G174" s="16"/>
      <c r="H174" s="16"/>
      <c r="I174" s="16"/>
      <c r="J174" s="12">
        <f t="shared" si="2"/>
        <v>0</v>
      </c>
    </row>
    <row r="175" spans="1:10" s="37" customFormat="1" ht="14.25" customHeight="1" x14ac:dyDescent="0.2">
      <c r="A175" s="53" t="s">
        <v>454</v>
      </c>
      <c r="B175" s="15" t="s">
        <v>455</v>
      </c>
      <c r="C175" s="53" t="s">
        <v>65</v>
      </c>
      <c r="D175" s="53" t="s">
        <v>456</v>
      </c>
      <c r="E175" s="14" t="s">
        <v>8</v>
      </c>
      <c r="F175" s="15">
        <v>114.06</v>
      </c>
      <c r="G175" s="16"/>
      <c r="H175" s="16"/>
      <c r="I175" s="16"/>
      <c r="J175" s="12">
        <f t="shared" si="2"/>
        <v>0</v>
      </c>
    </row>
    <row r="176" spans="1:10" s="37" customFormat="1" ht="14.25" customHeight="1" x14ac:dyDescent="0.2">
      <c r="A176" s="53" t="s">
        <v>457</v>
      </c>
      <c r="B176" s="15" t="s">
        <v>458</v>
      </c>
      <c r="C176" s="53" t="s">
        <v>65</v>
      </c>
      <c r="D176" s="53" t="s">
        <v>459</v>
      </c>
      <c r="E176" s="14" t="s">
        <v>36</v>
      </c>
      <c r="F176" s="15">
        <v>71.48</v>
      </c>
      <c r="G176" s="16"/>
      <c r="H176" s="16"/>
      <c r="I176" s="16"/>
      <c r="J176" s="12">
        <f t="shared" si="2"/>
        <v>0</v>
      </c>
    </row>
    <row r="177" spans="1:10" s="37" customFormat="1" ht="14.25" customHeight="1" x14ac:dyDescent="0.2">
      <c r="A177" s="53" t="s">
        <v>460</v>
      </c>
      <c r="B177" s="15" t="s">
        <v>461</v>
      </c>
      <c r="C177" s="53" t="s">
        <v>65</v>
      </c>
      <c r="D177" s="53" t="s">
        <v>462</v>
      </c>
      <c r="E177" s="14" t="s">
        <v>8</v>
      </c>
      <c r="F177" s="15">
        <v>114.06</v>
      </c>
      <c r="G177" s="16"/>
      <c r="H177" s="16"/>
      <c r="I177" s="16"/>
      <c r="J177" s="12">
        <f t="shared" si="2"/>
        <v>0</v>
      </c>
    </row>
    <row r="178" spans="1:10" s="37" customFormat="1" ht="14.25" customHeight="1" x14ac:dyDescent="0.2">
      <c r="A178" s="53" t="s">
        <v>463</v>
      </c>
      <c r="B178" s="15" t="s">
        <v>69</v>
      </c>
      <c r="C178" s="53" t="s">
        <v>65</v>
      </c>
      <c r="D178" s="53" t="s">
        <v>45</v>
      </c>
      <c r="E178" s="14" t="s">
        <v>50</v>
      </c>
      <c r="F178" s="15">
        <v>110.64</v>
      </c>
      <c r="G178" s="16"/>
      <c r="H178" s="16"/>
      <c r="I178" s="16"/>
      <c r="J178" s="12">
        <f t="shared" si="2"/>
        <v>0</v>
      </c>
    </row>
    <row r="179" spans="1:10" s="37" customFormat="1" ht="14.25" customHeight="1" x14ac:dyDescent="0.2">
      <c r="A179" s="53" t="s">
        <v>464</v>
      </c>
      <c r="B179" s="15" t="s">
        <v>434</v>
      </c>
      <c r="C179" s="53" t="s">
        <v>65</v>
      </c>
      <c r="D179" s="53" t="s">
        <v>435</v>
      </c>
      <c r="E179" s="14" t="s">
        <v>36</v>
      </c>
      <c r="F179" s="15">
        <v>12.86</v>
      </c>
      <c r="G179" s="16"/>
      <c r="H179" s="16"/>
      <c r="I179" s="16"/>
      <c r="J179" s="12">
        <f t="shared" si="2"/>
        <v>0</v>
      </c>
    </row>
    <row r="180" spans="1:10" s="37" customFormat="1" ht="14.25" customHeight="1" x14ac:dyDescent="0.2">
      <c r="A180" s="52" t="s">
        <v>465</v>
      </c>
      <c r="B180" s="52"/>
      <c r="C180" s="52"/>
      <c r="D180" s="52" t="s">
        <v>96</v>
      </c>
      <c r="E180" s="52"/>
      <c r="F180" s="23"/>
      <c r="G180" s="52"/>
      <c r="H180" s="52"/>
      <c r="I180" s="24"/>
      <c r="J180" s="25">
        <f t="shared" si="2"/>
        <v>0</v>
      </c>
    </row>
    <row r="181" spans="1:10" s="37" customFormat="1" ht="14.25" customHeight="1" x14ac:dyDescent="0.2">
      <c r="A181" s="53" t="s">
        <v>466</v>
      </c>
      <c r="B181" s="15" t="s">
        <v>162</v>
      </c>
      <c r="C181" s="53" t="s">
        <v>65</v>
      </c>
      <c r="D181" s="53" t="s">
        <v>163</v>
      </c>
      <c r="E181" s="14" t="s">
        <v>15</v>
      </c>
      <c r="F181" s="15">
        <v>3.49</v>
      </c>
      <c r="G181" s="16"/>
      <c r="H181" s="16"/>
      <c r="I181" s="16"/>
      <c r="J181" s="12">
        <f t="shared" si="2"/>
        <v>0</v>
      </c>
    </row>
    <row r="182" spans="1:10" s="37" customFormat="1" ht="14.25" customHeight="1" x14ac:dyDescent="0.2">
      <c r="A182" s="53" t="s">
        <v>467</v>
      </c>
      <c r="B182" s="15" t="s">
        <v>124</v>
      </c>
      <c r="C182" s="53" t="s">
        <v>65</v>
      </c>
      <c r="D182" s="53" t="s">
        <v>125</v>
      </c>
      <c r="E182" s="14" t="s">
        <v>15</v>
      </c>
      <c r="F182" s="15">
        <v>1.17</v>
      </c>
      <c r="G182" s="16"/>
      <c r="H182" s="16"/>
      <c r="I182" s="16"/>
      <c r="J182" s="12">
        <f t="shared" si="2"/>
        <v>0</v>
      </c>
    </row>
    <row r="183" spans="1:10" s="37" customFormat="1" ht="14.25" customHeight="1" x14ac:dyDescent="0.2">
      <c r="A183" s="53" t="s">
        <v>468</v>
      </c>
      <c r="B183" s="15" t="s">
        <v>69</v>
      </c>
      <c r="C183" s="53" t="s">
        <v>65</v>
      </c>
      <c r="D183" s="53" t="s">
        <v>45</v>
      </c>
      <c r="E183" s="14" t="s">
        <v>50</v>
      </c>
      <c r="F183" s="15">
        <v>22.53</v>
      </c>
      <c r="G183" s="16"/>
      <c r="H183" s="16"/>
      <c r="I183" s="16"/>
      <c r="J183" s="12">
        <f t="shared" si="2"/>
        <v>0</v>
      </c>
    </row>
    <row r="184" spans="1:10" s="37" customFormat="1" ht="14.25" customHeight="1" x14ac:dyDescent="0.2">
      <c r="A184" s="53" t="s">
        <v>469</v>
      </c>
      <c r="B184" s="15" t="s">
        <v>80</v>
      </c>
      <c r="C184" s="53" t="s">
        <v>65</v>
      </c>
      <c r="D184" s="53" t="s">
        <v>81</v>
      </c>
      <c r="E184" s="14" t="s">
        <v>15</v>
      </c>
      <c r="F184" s="15">
        <v>1.63</v>
      </c>
      <c r="G184" s="16"/>
      <c r="H184" s="16"/>
      <c r="I184" s="16"/>
      <c r="J184" s="12">
        <f t="shared" si="2"/>
        <v>0</v>
      </c>
    </row>
    <row r="185" spans="1:10" s="37" customFormat="1" ht="14.25" customHeight="1" x14ac:dyDescent="0.2">
      <c r="A185" s="53" t="s">
        <v>470</v>
      </c>
      <c r="B185" s="15" t="s">
        <v>82</v>
      </c>
      <c r="C185" s="53" t="s">
        <v>65</v>
      </c>
      <c r="D185" s="53" t="s">
        <v>83</v>
      </c>
      <c r="E185" s="14" t="s">
        <v>15</v>
      </c>
      <c r="F185" s="15">
        <v>1.63</v>
      </c>
      <c r="G185" s="16"/>
      <c r="H185" s="16"/>
      <c r="I185" s="16"/>
      <c r="J185" s="12">
        <f t="shared" si="2"/>
        <v>0</v>
      </c>
    </row>
    <row r="186" spans="1:10" s="37" customFormat="1" ht="14.25" customHeight="1" x14ac:dyDescent="0.2">
      <c r="A186" s="53" t="s">
        <v>471</v>
      </c>
      <c r="B186" s="15" t="s">
        <v>70</v>
      </c>
      <c r="C186" s="53" t="s">
        <v>65</v>
      </c>
      <c r="D186" s="53" t="s">
        <v>46</v>
      </c>
      <c r="E186" s="14" t="s">
        <v>36</v>
      </c>
      <c r="F186" s="15">
        <v>9.2899999999999991</v>
      </c>
      <c r="G186" s="16"/>
      <c r="H186" s="16"/>
      <c r="I186" s="16"/>
      <c r="J186" s="12">
        <f t="shared" si="2"/>
        <v>0</v>
      </c>
    </row>
    <row r="187" spans="1:10" s="37" customFormat="1" ht="14.25" customHeight="1" x14ac:dyDescent="0.2">
      <c r="A187" s="53" t="s">
        <v>472</v>
      </c>
      <c r="B187" s="15" t="s">
        <v>94</v>
      </c>
      <c r="C187" s="53" t="s">
        <v>65</v>
      </c>
      <c r="D187" s="53" t="s">
        <v>95</v>
      </c>
      <c r="E187" s="14" t="s">
        <v>8</v>
      </c>
      <c r="F187" s="15">
        <v>23.22</v>
      </c>
      <c r="G187" s="16"/>
      <c r="H187" s="16"/>
      <c r="I187" s="16"/>
      <c r="J187" s="12">
        <f t="shared" si="2"/>
        <v>0</v>
      </c>
    </row>
    <row r="188" spans="1:10" s="37" customFormat="1" ht="14.25" customHeight="1" x14ac:dyDescent="0.2">
      <c r="A188" s="52" t="s">
        <v>473</v>
      </c>
      <c r="B188" s="52"/>
      <c r="C188" s="52"/>
      <c r="D188" s="52" t="s">
        <v>47</v>
      </c>
      <c r="E188" s="52"/>
      <c r="F188" s="23"/>
      <c r="G188" s="52"/>
      <c r="H188" s="52"/>
      <c r="I188" s="24"/>
      <c r="J188" s="25">
        <f t="shared" si="2"/>
        <v>0</v>
      </c>
    </row>
    <row r="189" spans="1:10" s="37" customFormat="1" ht="14.25" customHeight="1" x14ac:dyDescent="0.2">
      <c r="A189" s="53" t="s">
        <v>474</v>
      </c>
      <c r="B189" s="15" t="s">
        <v>475</v>
      </c>
      <c r="C189" s="53" t="s">
        <v>65</v>
      </c>
      <c r="D189" s="53" t="s">
        <v>476</v>
      </c>
      <c r="E189" s="14" t="s">
        <v>8</v>
      </c>
      <c r="F189" s="15">
        <v>521.29</v>
      </c>
      <c r="G189" s="16"/>
      <c r="H189" s="16"/>
      <c r="I189" s="16"/>
      <c r="J189" s="12">
        <f t="shared" si="2"/>
        <v>0</v>
      </c>
    </row>
    <row r="190" spans="1:10" s="37" customFormat="1" ht="14.25" customHeight="1" x14ac:dyDescent="0.2">
      <c r="A190" s="53" t="s">
        <v>477</v>
      </c>
      <c r="B190" s="15" t="s">
        <v>478</v>
      </c>
      <c r="C190" s="53" t="s">
        <v>65</v>
      </c>
      <c r="D190" s="53" t="s">
        <v>479</v>
      </c>
      <c r="E190" s="14" t="s">
        <v>8</v>
      </c>
      <c r="F190" s="15">
        <v>128.66999999999999</v>
      </c>
      <c r="G190" s="16"/>
      <c r="H190" s="16"/>
      <c r="I190" s="16"/>
      <c r="J190" s="12">
        <f t="shared" si="2"/>
        <v>0</v>
      </c>
    </row>
    <row r="191" spans="1:10" s="37" customFormat="1" ht="14.25" customHeight="1" x14ac:dyDescent="0.2">
      <c r="A191" s="53" t="s">
        <v>480</v>
      </c>
      <c r="B191" s="15" t="s">
        <v>481</v>
      </c>
      <c r="C191" s="53" t="s">
        <v>65</v>
      </c>
      <c r="D191" s="53" t="s">
        <v>482</v>
      </c>
      <c r="E191" s="14" t="s">
        <v>8</v>
      </c>
      <c r="F191" s="15">
        <v>133.22</v>
      </c>
      <c r="G191" s="16"/>
      <c r="H191" s="16"/>
      <c r="I191" s="16"/>
      <c r="J191" s="12">
        <f t="shared" si="2"/>
        <v>0</v>
      </c>
    </row>
    <row r="192" spans="1:10" s="37" customFormat="1" ht="14.25" customHeight="1" x14ac:dyDescent="0.2">
      <c r="A192" s="53" t="s">
        <v>483</v>
      </c>
      <c r="B192" s="15" t="s">
        <v>484</v>
      </c>
      <c r="C192" s="53" t="s">
        <v>65</v>
      </c>
      <c r="D192" s="53" t="s">
        <v>485</v>
      </c>
      <c r="E192" s="14" t="s">
        <v>8</v>
      </c>
      <c r="F192" s="15">
        <v>25.83</v>
      </c>
      <c r="G192" s="16"/>
      <c r="H192" s="16"/>
      <c r="I192" s="16"/>
      <c r="J192" s="12">
        <f t="shared" si="2"/>
        <v>0</v>
      </c>
    </row>
    <row r="193" spans="1:10" s="37" customFormat="1" ht="14.25" customHeight="1" x14ac:dyDescent="0.2">
      <c r="A193" s="52" t="s">
        <v>486</v>
      </c>
      <c r="B193" s="52"/>
      <c r="C193" s="52"/>
      <c r="D193" s="52" t="s">
        <v>48</v>
      </c>
      <c r="E193" s="52"/>
      <c r="F193" s="23"/>
      <c r="G193" s="52"/>
      <c r="H193" s="52"/>
      <c r="I193" s="24"/>
      <c r="J193" s="25">
        <f t="shared" si="2"/>
        <v>0</v>
      </c>
    </row>
    <row r="194" spans="1:10" s="37" customFormat="1" ht="14.25" customHeight="1" x14ac:dyDescent="0.2">
      <c r="A194" s="53" t="s">
        <v>487</v>
      </c>
      <c r="B194" s="15" t="s">
        <v>488</v>
      </c>
      <c r="C194" s="53" t="s">
        <v>65</v>
      </c>
      <c r="D194" s="53" t="s">
        <v>489</v>
      </c>
      <c r="E194" s="14" t="s">
        <v>8</v>
      </c>
      <c r="F194" s="15">
        <v>137.28</v>
      </c>
      <c r="G194" s="16"/>
      <c r="H194" s="16"/>
      <c r="I194" s="16"/>
      <c r="J194" s="12">
        <f t="shared" si="2"/>
        <v>0</v>
      </c>
    </row>
    <row r="195" spans="1:10" s="37" customFormat="1" ht="14.25" customHeight="1" x14ac:dyDescent="0.2">
      <c r="A195" s="53" t="s">
        <v>490</v>
      </c>
      <c r="B195" s="15" t="s">
        <v>491</v>
      </c>
      <c r="C195" s="53" t="s">
        <v>65</v>
      </c>
      <c r="D195" s="53" t="s">
        <v>492</v>
      </c>
      <c r="E195" s="14" t="s">
        <v>8</v>
      </c>
      <c r="F195" s="15">
        <v>5</v>
      </c>
      <c r="G195" s="16"/>
      <c r="H195" s="16"/>
      <c r="I195" s="16"/>
      <c r="J195" s="12">
        <f t="shared" si="2"/>
        <v>0</v>
      </c>
    </row>
    <row r="196" spans="1:10" s="37" customFormat="1" ht="14.25" customHeight="1" x14ac:dyDescent="0.2">
      <c r="A196" s="53" t="s">
        <v>493</v>
      </c>
      <c r="B196" s="15" t="s">
        <v>494</v>
      </c>
      <c r="C196" s="53" t="s">
        <v>65</v>
      </c>
      <c r="D196" s="53" t="s">
        <v>495</v>
      </c>
      <c r="E196" s="14" t="s">
        <v>8</v>
      </c>
      <c r="F196" s="15">
        <v>2.33</v>
      </c>
      <c r="G196" s="16"/>
      <c r="H196" s="16"/>
      <c r="I196" s="16"/>
      <c r="J196" s="12">
        <f t="shared" si="2"/>
        <v>0</v>
      </c>
    </row>
    <row r="197" spans="1:10" s="37" customFormat="1" ht="14.25" customHeight="1" x14ac:dyDescent="0.2">
      <c r="A197" s="52" t="s">
        <v>581</v>
      </c>
      <c r="B197" s="52"/>
      <c r="C197" s="52"/>
      <c r="D197" s="52" t="s">
        <v>582</v>
      </c>
      <c r="E197" s="52"/>
      <c r="F197" s="23"/>
      <c r="G197" s="52"/>
      <c r="H197" s="52"/>
      <c r="I197" s="24"/>
      <c r="J197" s="25">
        <f t="shared" si="2"/>
        <v>0</v>
      </c>
    </row>
    <row r="198" spans="1:10" s="37" customFormat="1" ht="14.25" customHeight="1" x14ac:dyDescent="0.2">
      <c r="A198" s="53" t="s">
        <v>583</v>
      </c>
      <c r="B198" s="15" t="s">
        <v>584</v>
      </c>
      <c r="C198" s="53" t="s">
        <v>65</v>
      </c>
      <c r="D198" s="53" t="s">
        <v>585</v>
      </c>
      <c r="E198" s="14" t="s">
        <v>36</v>
      </c>
      <c r="F198" s="15">
        <v>11.5</v>
      </c>
      <c r="G198" s="16"/>
      <c r="H198" s="16"/>
      <c r="I198" s="16"/>
      <c r="J198" s="12">
        <f t="shared" si="2"/>
        <v>0</v>
      </c>
    </row>
    <row r="199" spans="1:10" s="37" customFormat="1" ht="14.25" customHeight="1" x14ac:dyDescent="0.2">
      <c r="A199" s="53" t="s">
        <v>586</v>
      </c>
      <c r="B199" s="15" t="s">
        <v>587</v>
      </c>
      <c r="C199" s="53" t="s">
        <v>65</v>
      </c>
      <c r="D199" s="53" t="s">
        <v>588</v>
      </c>
      <c r="E199" s="14" t="s">
        <v>36</v>
      </c>
      <c r="F199" s="15">
        <v>9</v>
      </c>
      <c r="G199" s="16"/>
      <c r="H199" s="16"/>
      <c r="I199" s="16"/>
      <c r="J199" s="12">
        <f t="shared" si="2"/>
        <v>0</v>
      </c>
    </row>
    <row r="200" spans="1:10" s="37" customFormat="1" ht="14.25" customHeight="1" x14ac:dyDescent="0.2">
      <c r="A200" s="53" t="s">
        <v>589</v>
      </c>
      <c r="B200" s="15" t="s">
        <v>590</v>
      </c>
      <c r="C200" s="53" t="s">
        <v>65</v>
      </c>
      <c r="D200" s="53" t="s">
        <v>591</v>
      </c>
      <c r="E200" s="14" t="s">
        <v>35</v>
      </c>
      <c r="F200" s="15">
        <v>1</v>
      </c>
      <c r="G200" s="16"/>
      <c r="H200" s="16"/>
      <c r="I200" s="16"/>
      <c r="J200" s="12">
        <f t="shared" si="2"/>
        <v>0</v>
      </c>
    </row>
    <row r="201" spans="1:10" s="37" customFormat="1" ht="14.25" customHeight="1" x14ac:dyDescent="0.2">
      <c r="A201" s="53" t="s">
        <v>592</v>
      </c>
      <c r="B201" s="15" t="s">
        <v>593</v>
      </c>
      <c r="C201" s="53" t="s">
        <v>66</v>
      </c>
      <c r="D201" s="53" t="s">
        <v>594</v>
      </c>
      <c r="E201" s="14" t="s">
        <v>35</v>
      </c>
      <c r="F201" s="15">
        <v>1</v>
      </c>
      <c r="G201" s="16"/>
      <c r="H201" s="16"/>
      <c r="I201" s="16"/>
      <c r="J201" s="12">
        <f t="shared" ref="J201" si="3">I201 / 363095.41</f>
        <v>0</v>
      </c>
    </row>
    <row r="202" spans="1:10" s="21" customFormat="1" ht="54" customHeight="1" x14ac:dyDescent="0.2">
      <c r="A202" s="54"/>
      <c r="B202" s="54"/>
      <c r="C202" s="54"/>
      <c r="D202" s="54" t="s">
        <v>598</v>
      </c>
      <c r="E202" s="54"/>
      <c r="F202" s="54"/>
      <c r="G202" s="54"/>
      <c r="H202" s="54"/>
      <c r="I202" s="54"/>
      <c r="J202" s="54"/>
    </row>
    <row r="203" spans="1:10" x14ac:dyDescent="0.2">
      <c r="A203" s="66"/>
      <c r="B203" s="66"/>
      <c r="C203" s="66"/>
      <c r="D203" s="17" t="s">
        <v>599</v>
      </c>
      <c r="E203" s="51"/>
      <c r="F203" s="67" t="s">
        <v>71</v>
      </c>
      <c r="G203" s="66"/>
      <c r="H203" s="68"/>
      <c r="I203" s="66"/>
      <c r="J203" s="66"/>
    </row>
    <row r="204" spans="1:10" x14ac:dyDescent="0.2">
      <c r="A204" s="66"/>
      <c r="B204" s="66"/>
      <c r="C204" s="66"/>
      <c r="D204" s="17"/>
      <c r="E204" s="51"/>
      <c r="F204" s="67" t="s">
        <v>72</v>
      </c>
      <c r="G204" s="66"/>
      <c r="H204" s="68"/>
      <c r="I204" s="66"/>
      <c r="J204" s="66"/>
    </row>
    <row r="205" spans="1:10" x14ac:dyDescent="0.2">
      <c r="A205" s="66"/>
      <c r="B205" s="66"/>
      <c r="C205" s="66"/>
      <c r="D205" s="17"/>
      <c r="E205" s="51"/>
      <c r="F205" s="67" t="s">
        <v>73</v>
      </c>
      <c r="G205" s="66"/>
      <c r="H205" s="68"/>
      <c r="I205" s="66"/>
      <c r="J205" s="66"/>
    </row>
  </sheetData>
  <mergeCells count="13">
    <mergeCell ref="E1:F1"/>
    <mergeCell ref="E2:F2"/>
    <mergeCell ref="G2:H2"/>
    <mergeCell ref="A7:I7"/>
    <mergeCell ref="A205:C205"/>
    <mergeCell ref="F205:G205"/>
    <mergeCell ref="H205:J205"/>
    <mergeCell ref="A203:C203"/>
    <mergeCell ref="F203:G203"/>
    <mergeCell ref="H203:J203"/>
    <mergeCell ref="A204:C204"/>
    <mergeCell ref="F204:G204"/>
    <mergeCell ref="H204:J204"/>
  </mergeCells>
  <hyperlinks>
    <hyperlink ref="B41" r:id="rId1" display="https://www.orcafascio.com/banco/cpos/composicoes/5e6baeed400ea71adac1f7d8"/>
  </hyperlinks>
  <pageMargins left="0.51181102362204722" right="0.51181102362204722" top="0.98425196850393704" bottom="0.98425196850393704" header="0.51181102362204722" footer="0.51181102362204722"/>
  <pageSetup paperSize="9" scale="55" fitToHeight="0" orientation="portrait" r:id="rId2"/>
  <headerFooter>
    <oddHeader xml:space="preserve">&amp;L </oddHeader>
    <oddFooter>&amp;L &amp;C&amp;A &amp;R&amp;P de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topLeftCell="A7" zoomScale="90" zoomScaleNormal="90" workbookViewId="0">
      <selection activeCell="B28" sqref="B28"/>
    </sheetView>
  </sheetViews>
  <sheetFormatPr defaultColWidth="9" defaultRowHeight="14.25" x14ac:dyDescent="0.2"/>
  <cols>
    <col min="1" max="1" width="20" style="7" bestFit="1" customWidth="1"/>
    <col min="2" max="2" width="60" style="7" bestFit="1" customWidth="1"/>
    <col min="3" max="3" width="20" style="7" bestFit="1" customWidth="1"/>
    <col min="4" max="28" width="12" style="7" bestFit="1" customWidth="1"/>
    <col min="29" max="16384" width="9" style="7"/>
  </cols>
  <sheetData>
    <row r="1" spans="1:8" ht="15" x14ac:dyDescent="0.2">
      <c r="A1" s="72" t="str">
        <f>'Orçamento Sintético'!A1</f>
        <v>Cliente: PREFEITURA MUNICIPAL DE SALTINHO</v>
      </c>
      <c r="B1" s="72"/>
      <c r="C1" s="8"/>
      <c r="D1" s="73"/>
      <c r="E1" s="73"/>
      <c r="F1" s="73"/>
      <c r="G1" s="73"/>
      <c r="H1" s="38"/>
    </row>
    <row r="2" spans="1:8" ht="75.75" customHeight="1" x14ac:dyDescent="0.2">
      <c r="A2" s="72" t="str">
        <f>'Orçamento Sintético'!A2</f>
        <v>Obra: AMPLIAÇÃO DA CIEMS PROFº ROQUE NÉVIO FIORAVANTE</v>
      </c>
      <c r="B2" s="72"/>
      <c r="C2" s="9"/>
      <c r="D2" s="67"/>
      <c r="E2" s="67"/>
      <c r="F2" s="67"/>
      <c r="G2" s="67"/>
      <c r="H2" s="38"/>
    </row>
    <row r="3" spans="1:8" ht="15" customHeight="1" x14ac:dyDescent="0.25">
      <c r="A3" s="70" t="s">
        <v>600</v>
      </c>
      <c r="B3" s="70"/>
      <c r="C3" s="70"/>
      <c r="D3" s="70"/>
      <c r="E3" s="70"/>
      <c r="F3" s="70"/>
      <c r="G3" s="70"/>
      <c r="H3" s="70"/>
    </row>
    <row r="4" spans="1:8" s="34" customFormat="1" ht="15" x14ac:dyDescent="0.2">
      <c r="A4" s="46" t="s">
        <v>1</v>
      </c>
      <c r="B4" s="46" t="s">
        <v>2</v>
      </c>
      <c r="C4" s="49" t="s">
        <v>75</v>
      </c>
      <c r="D4" s="48" t="s">
        <v>76</v>
      </c>
      <c r="E4" s="48" t="s">
        <v>77</v>
      </c>
      <c r="F4" s="48" t="s">
        <v>78</v>
      </c>
      <c r="G4" s="48" t="s">
        <v>79</v>
      </c>
      <c r="H4" s="48" t="s">
        <v>170</v>
      </c>
    </row>
    <row r="5" spans="1:8" s="39" customFormat="1" ht="15.75" customHeight="1" x14ac:dyDescent="0.2">
      <c r="A5" s="75" t="s">
        <v>5</v>
      </c>
      <c r="B5" s="75" t="s">
        <v>6</v>
      </c>
      <c r="C5" s="76"/>
      <c r="D5" s="76"/>
      <c r="E5" s="76"/>
      <c r="F5" s="76"/>
      <c r="G5" s="76"/>
      <c r="H5" s="76"/>
    </row>
    <row r="6" spans="1:8" s="39" customFormat="1" x14ac:dyDescent="0.2">
      <c r="A6" s="75" t="s">
        <v>9</v>
      </c>
      <c r="B6" s="75" t="s">
        <v>103</v>
      </c>
      <c r="C6" s="76"/>
      <c r="D6" s="76"/>
      <c r="E6" s="76"/>
      <c r="F6" s="76"/>
      <c r="G6" s="76"/>
      <c r="H6" s="76"/>
    </row>
    <row r="7" spans="1:8" s="39" customFormat="1" x14ac:dyDescent="0.2">
      <c r="A7" s="75" t="s">
        <v>12</v>
      </c>
      <c r="B7" s="75" t="s">
        <v>189</v>
      </c>
      <c r="C7" s="76"/>
      <c r="D7" s="76"/>
      <c r="E7" s="76"/>
      <c r="F7" s="76"/>
      <c r="G7" s="76"/>
      <c r="H7" s="76"/>
    </row>
    <row r="8" spans="1:8" s="39" customFormat="1" x14ac:dyDescent="0.2">
      <c r="A8" s="75" t="s">
        <v>16</v>
      </c>
      <c r="B8" s="75" t="s">
        <v>17</v>
      </c>
      <c r="C8" s="76"/>
      <c r="D8" s="76"/>
      <c r="E8" s="76"/>
      <c r="F8" s="76"/>
      <c r="G8" s="76"/>
      <c r="H8" s="76"/>
    </row>
    <row r="9" spans="1:8" s="39" customFormat="1" x14ac:dyDescent="0.2">
      <c r="A9" s="75" t="s">
        <v>21</v>
      </c>
      <c r="B9" s="75" t="s">
        <v>22</v>
      </c>
      <c r="C9" s="76"/>
      <c r="D9" s="76"/>
      <c r="E9" s="76"/>
      <c r="F9" s="76"/>
      <c r="G9" s="76"/>
      <c r="H9" s="76"/>
    </row>
    <row r="10" spans="1:8" s="39" customFormat="1" x14ac:dyDescent="0.2">
      <c r="A10" s="75" t="s">
        <v>24</v>
      </c>
      <c r="B10" s="75" t="s">
        <v>222</v>
      </c>
      <c r="C10" s="76"/>
      <c r="D10" s="76"/>
      <c r="E10" s="76"/>
      <c r="F10" s="76"/>
      <c r="G10" s="76"/>
      <c r="H10" s="76"/>
    </row>
    <row r="11" spans="1:8" s="39" customFormat="1" x14ac:dyDescent="0.2">
      <c r="A11" s="75" t="s">
        <v>26</v>
      </c>
      <c r="B11" s="75" t="s">
        <v>27</v>
      </c>
      <c r="C11" s="76"/>
      <c r="D11" s="76"/>
      <c r="E11" s="76"/>
      <c r="F11" s="76"/>
      <c r="G11" s="76"/>
      <c r="H11" s="76"/>
    </row>
    <row r="12" spans="1:8" s="39" customFormat="1" x14ac:dyDescent="0.2">
      <c r="A12" s="75" t="s">
        <v>30</v>
      </c>
      <c r="B12" s="75" t="s">
        <v>239</v>
      </c>
      <c r="C12" s="76"/>
      <c r="D12" s="76"/>
      <c r="E12" s="76"/>
      <c r="F12" s="76"/>
      <c r="G12" s="76"/>
      <c r="H12" s="76"/>
    </row>
    <row r="13" spans="1:8" s="39" customFormat="1" x14ac:dyDescent="0.2">
      <c r="A13" s="75" t="s">
        <v>33</v>
      </c>
      <c r="B13" s="75" t="s">
        <v>250</v>
      </c>
      <c r="C13" s="76"/>
      <c r="D13" s="76"/>
      <c r="E13" s="76"/>
      <c r="F13" s="76"/>
      <c r="G13" s="76"/>
      <c r="H13" s="76"/>
    </row>
    <row r="14" spans="1:8" s="39" customFormat="1" x14ac:dyDescent="0.2">
      <c r="A14" s="75" t="s">
        <v>38</v>
      </c>
      <c r="B14" s="75" t="s">
        <v>139</v>
      </c>
      <c r="C14" s="76"/>
      <c r="D14" s="76"/>
      <c r="E14" s="76"/>
      <c r="F14" s="76"/>
      <c r="G14" s="76"/>
      <c r="H14" s="76"/>
    </row>
    <row r="15" spans="1:8" s="39" customFormat="1" x14ac:dyDescent="0.2">
      <c r="A15" s="75" t="s">
        <v>41</v>
      </c>
      <c r="B15" s="75" t="s">
        <v>39</v>
      </c>
      <c r="C15" s="76"/>
      <c r="D15" s="76"/>
      <c r="E15" s="76"/>
      <c r="F15" s="76"/>
      <c r="G15" s="76"/>
      <c r="H15" s="76"/>
    </row>
    <row r="16" spans="1:8" s="39" customFormat="1" x14ac:dyDescent="0.2">
      <c r="A16" s="75" t="s">
        <v>42</v>
      </c>
      <c r="B16" s="75" t="s">
        <v>427</v>
      </c>
      <c r="C16" s="76"/>
      <c r="D16" s="76"/>
      <c r="E16" s="76"/>
      <c r="F16" s="76"/>
      <c r="G16" s="76"/>
      <c r="H16" s="76"/>
    </row>
    <row r="17" spans="1:8" s="39" customFormat="1" x14ac:dyDescent="0.2">
      <c r="A17" s="75" t="s">
        <v>429</v>
      </c>
      <c r="B17" s="75" t="s">
        <v>430</v>
      </c>
      <c r="C17" s="76"/>
      <c r="D17" s="76"/>
      <c r="E17" s="76"/>
      <c r="F17" s="76"/>
      <c r="G17" s="76"/>
      <c r="H17" s="76"/>
    </row>
    <row r="18" spans="1:8" s="39" customFormat="1" x14ac:dyDescent="0.2">
      <c r="A18" s="75" t="s">
        <v>436</v>
      </c>
      <c r="B18" s="75" t="s">
        <v>437</v>
      </c>
      <c r="C18" s="76"/>
      <c r="D18" s="76"/>
      <c r="E18" s="76"/>
      <c r="F18" s="76"/>
      <c r="G18" s="76"/>
      <c r="H18" s="76"/>
    </row>
    <row r="19" spans="1:8" s="39" customFormat="1" x14ac:dyDescent="0.2">
      <c r="A19" s="75" t="s">
        <v>445</v>
      </c>
      <c r="B19" s="75" t="s">
        <v>44</v>
      </c>
      <c r="C19" s="76"/>
      <c r="D19" s="76"/>
      <c r="E19" s="76"/>
      <c r="F19" s="76"/>
      <c r="G19" s="76"/>
      <c r="H19" s="76"/>
    </row>
    <row r="20" spans="1:8" s="39" customFormat="1" x14ac:dyDescent="0.2">
      <c r="A20" s="75" t="s">
        <v>473</v>
      </c>
      <c r="B20" s="75" t="s">
        <v>47</v>
      </c>
      <c r="C20" s="76"/>
      <c r="D20" s="76"/>
      <c r="E20" s="76"/>
      <c r="F20" s="76"/>
      <c r="G20" s="76"/>
      <c r="H20" s="76"/>
    </row>
    <row r="21" spans="1:8" s="39" customFormat="1" x14ac:dyDescent="0.2">
      <c r="A21" s="75" t="s">
        <v>486</v>
      </c>
      <c r="B21" s="75" t="s">
        <v>48</v>
      </c>
      <c r="C21" s="76"/>
      <c r="D21" s="76"/>
      <c r="E21" s="76"/>
      <c r="F21" s="76"/>
      <c r="G21" s="76"/>
      <c r="H21" s="76"/>
    </row>
    <row r="22" spans="1:8" s="39" customFormat="1" x14ac:dyDescent="0.2">
      <c r="A22" s="69" t="s">
        <v>171</v>
      </c>
      <c r="B22" s="69"/>
      <c r="C22" s="58"/>
      <c r="D22" s="59"/>
      <c r="E22" s="59"/>
      <c r="F22" s="59"/>
      <c r="G22" s="59"/>
      <c r="H22" s="59"/>
    </row>
    <row r="23" spans="1:8" s="39" customFormat="1" x14ac:dyDescent="0.2">
      <c r="A23" s="69" t="s">
        <v>172</v>
      </c>
      <c r="B23" s="69"/>
      <c r="C23" s="58"/>
      <c r="D23" s="59"/>
      <c r="E23" s="59"/>
      <c r="F23" s="59"/>
      <c r="G23" s="59"/>
      <c r="H23" s="59"/>
    </row>
    <row r="24" spans="1:8" s="39" customFormat="1" ht="14.25" customHeight="1" x14ac:dyDescent="0.2">
      <c r="A24" s="69" t="s">
        <v>173</v>
      </c>
      <c r="B24" s="69"/>
      <c r="C24" s="58"/>
      <c r="D24" s="59"/>
      <c r="E24" s="59"/>
      <c r="F24" s="59"/>
      <c r="G24" s="59"/>
      <c r="H24" s="59"/>
    </row>
    <row r="25" spans="1:8" s="39" customFormat="1" x14ac:dyDescent="0.2">
      <c r="A25" s="69" t="s">
        <v>174</v>
      </c>
      <c r="B25" s="69"/>
      <c r="C25" s="58"/>
      <c r="D25" s="59"/>
      <c r="E25" s="59"/>
      <c r="F25" s="59"/>
      <c r="G25" s="59"/>
      <c r="H25" s="59"/>
    </row>
    <row r="26" spans="1:8" s="34" customFormat="1" ht="24" customHeight="1" x14ac:dyDescent="0.2">
      <c r="A26" s="60"/>
      <c r="B26" s="60" t="s">
        <v>598</v>
      </c>
      <c r="C26" s="60"/>
      <c r="D26" s="60"/>
      <c r="E26" s="60"/>
      <c r="F26" s="60"/>
      <c r="G26" s="60"/>
      <c r="H26" s="61"/>
    </row>
    <row r="27" spans="1:8" s="34" customFormat="1" ht="78" customHeight="1" x14ac:dyDescent="0.2">
      <c r="A27" s="71" t="s">
        <v>599</v>
      </c>
      <c r="B27" s="71"/>
      <c r="C27" s="71"/>
      <c r="D27" s="71"/>
      <c r="E27" s="71"/>
      <c r="F27" s="71"/>
      <c r="G27" s="71"/>
      <c r="H27" s="61"/>
    </row>
    <row r="28" spans="1:8" x14ac:dyDescent="0.2">
      <c r="A28" s="61"/>
      <c r="B28" s="61"/>
      <c r="C28" s="61"/>
      <c r="D28" s="61"/>
      <c r="E28" s="61"/>
      <c r="F28" s="61"/>
      <c r="G28" s="61"/>
      <c r="H28" s="61"/>
    </row>
    <row r="29" spans="1:8" x14ac:dyDescent="0.2">
      <c r="A29" s="61"/>
      <c r="B29" s="61"/>
      <c r="C29" s="61"/>
      <c r="D29" s="61"/>
      <c r="E29" s="61"/>
      <c r="F29" s="61"/>
      <c r="G29" s="61"/>
      <c r="H29" s="61"/>
    </row>
    <row r="30" spans="1:8" x14ac:dyDescent="0.2">
      <c r="A30" s="61"/>
      <c r="B30" s="61"/>
      <c r="C30" s="61"/>
      <c r="D30" s="61"/>
      <c r="E30" s="61"/>
      <c r="F30" s="61"/>
      <c r="G30" s="61"/>
      <c r="H30" s="61"/>
    </row>
  </sheetData>
  <mergeCells count="12">
    <mergeCell ref="A24:B24"/>
    <mergeCell ref="A25:B25"/>
    <mergeCell ref="A3:H3"/>
    <mergeCell ref="A27:G27"/>
    <mergeCell ref="A1:B1"/>
    <mergeCell ref="A2:B2"/>
    <mergeCell ref="D1:E1"/>
    <mergeCell ref="F1:G1"/>
    <mergeCell ref="D2:E2"/>
    <mergeCell ref="F2:G2"/>
    <mergeCell ref="A22:B22"/>
    <mergeCell ref="A23:B23"/>
  </mergeCells>
  <pageMargins left="0.7" right="0.7" top="0.75" bottom="0.75" header="0.3" footer="0.3"/>
  <pageSetup paperSize="8" orientation="landscape" r:id="rId1"/>
  <headerFooter>
    <oddHeader xml:space="preserve">&amp;L </oddHeader>
    <oddFooter xml:space="preserve">&amp;L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4"/>
  <sheetViews>
    <sheetView topLeftCell="A175" workbookViewId="0">
      <selection activeCell="J188" sqref="J188"/>
    </sheetView>
  </sheetViews>
  <sheetFormatPr defaultColWidth="9" defaultRowHeight="14.25" x14ac:dyDescent="0.2"/>
  <cols>
    <col min="1" max="1" width="10" style="37" bestFit="1" customWidth="1"/>
    <col min="2" max="2" width="8.5" style="37" bestFit="1" customWidth="1"/>
    <col min="3" max="3" width="6.5" style="37" bestFit="1" customWidth="1"/>
    <col min="4" max="4" width="60" style="37" bestFit="1" customWidth="1"/>
    <col min="5" max="5" width="7.625" style="37" bestFit="1" customWidth="1"/>
    <col min="6" max="6" width="9.375" style="27" bestFit="1" customWidth="1"/>
    <col min="7" max="7" width="43" style="37" customWidth="1"/>
    <col min="8" max="16384" width="9" style="37"/>
  </cols>
  <sheetData>
    <row r="1" spans="1:7" ht="15" x14ac:dyDescent="0.2">
      <c r="A1" s="1" t="str">
        <f>'Orçamento Sintético'!A1</f>
        <v>Cliente: PREFEITURA MUNICIPAL DE SALTINHO</v>
      </c>
      <c r="B1" s="35"/>
      <c r="C1" s="35"/>
      <c r="D1" s="35"/>
      <c r="E1" s="62"/>
      <c r="F1" s="62"/>
      <c r="G1" s="35"/>
    </row>
    <row r="2" spans="1:7" x14ac:dyDescent="0.2">
      <c r="A2" s="2" t="str">
        <f>'Orçamento Sintético'!A2</f>
        <v>Obra: AMPLIAÇÃO DA CIEMS PROFº ROQUE NÉVIO FIORAVANTE</v>
      </c>
      <c r="B2" s="36"/>
      <c r="C2" s="36"/>
      <c r="D2" s="36"/>
      <c r="E2" s="63"/>
      <c r="F2" s="63"/>
      <c r="G2" s="36"/>
    </row>
    <row r="3" spans="1:7" ht="15.75" x14ac:dyDescent="0.2">
      <c r="A3" s="4"/>
      <c r="B3" s="36"/>
      <c r="C3" s="36"/>
      <c r="D3" s="36"/>
      <c r="E3" s="36"/>
      <c r="F3" s="26"/>
      <c r="G3" s="36"/>
    </row>
    <row r="4" spans="1:7" ht="15.75" x14ac:dyDescent="0.2">
      <c r="A4" s="4"/>
      <c r="B4" s="36"/>
      <c r="C4" s="36"/>
      <c r="D4" s="36"/>
      <c r="E4" s="36"/>
      <c r="F4" s="26"/>
      <c r="G4" s="36"/>
    </row>
    <row r="5" spans="1:7" ht="15.75" x14ac:dyDescent="0.2">
      <c r="A5" s="4"/>
      <c r="B5" s="36"/>
      <c r="C5" s="36"/>
      <c r="D5" s="36"/>
      <c r="E5" s="36"/>
      <c r="F5" s="26"/>
      <c r="G5" s="36"/>
    </row>
    <row r="6" spans="1:7" x14ac:dyDescent="0.2">
      <c r="A6" s="10"/>
      <c r="B6" s="36"/>
      <c r="C6" s="36"/>
      <c r="D6" s="36"/>
      <c r="E6" s="36"/>
      <c r="F6" s="26"/>
      <c r="G6" s="36"/>
    </row>
    <row r="7" spans="1:7" x14ac:dyDescent="0.2">
      <c r="A7" s="64" t="s">
        <v>49</v>
      </c>
      <c r="B7" s="65"/>
      <c r="C7" s="65"/>
      <c r="D7" s="65"/>
      <c r="E7" s="65"/>
      <c r="F7" s="65"/>
      <c r="G7" s="65"/>
    </row>
    <row r="8" spans="1:7" ht="15" x14ac:dyDescent="0.2">
      <c r="A8" s="46" t="s">
        <v>1</v>
      </c>
      <c r="B8" s="48" t="s">
        <v>59</v>
      </c>
      <c r="C8" s="46" t="s">
        <v>60</v>
      </c>
      <c r="D8" s="46" t="s">
        <v>2</v>
      </c>
      <c r="E8" s="49" t="s">
        <v>3</v>
      </c>
      <c r="F8" s="18" t="s">
        <v>4</v>
      </c>
      <c r="G8" s="20" t="s">
        <v>0</v>
      </c>
    </row>
    <row r="9" spans="1:7" x14ac:dyDescent="0.2">
      <c r="A9" s="47" t="s">
        <v>5</v>
      </c>
      <c r="B9" s="47"/>
      <c r="C9" s="47"/>
      <c r="D9" s="47" t="s">
        <v>6</v>
      </c>
      <c r="E9" s="47"/>
      <c r="F9" s="41"/>
      <c r="G9" s="40"/>
    </row>
    <row r="10" spans="1:7" x14ac:dyDescent="0.2">
      <c r="A10" s="45" t="s">
        <v>7</v>
      </c>
      <c r="B10" s="15" t="s">
        <v>99</v>
      </c>
      <c r="C10" s="45" t="s">
        <v>580</v>
      </c>
      <c r="D10" s="45" t="s">
        <v>100</v>
      </c>
      <c r="E10" s="14" t="s">
        <v>8</v>
      </c>
      <c r="F10" s="19">
        <f>1.2*2.4</f>
        <v>2.88</v>
      </c>
      <c r="G10" s="19" t="s">
        <v>164</v>
      </c>
    </row>
    <row r="11" spans="1:7" x14ac:dyDescent="0.2">
      <c r="A11" s="45" t="s">
        <v>52</v>
      </c>
      <c r="B11" s="15" t="s">
        <v>177</v>
      </c>
      <c r="C11" s="45" t="s">
        <v>580</v>
      </c>
      <c r="D11" s="45" t="s">
        <v>178</v>
      </c>
      <c r="E11" s="14" t="s">
        <v>8</v>
      </c>
      <c r="F11" s="19">
        <f>(8.77+5.54)*1.8</f>
        <v>25.757999999999999</v>
      </c>
      <c r="G11" s="42" t="s">
        <v>496</v>
      </c>
    </row>
    <row r="12" spans="1:7" x14ac:dyDescent="0.2">
      <c r="A12" s="45" t="s">
        <v>51</v>
      </c>
      <c r="B12" s="15" t="s">
        <v>101</v>
      </c>
      <c r="C12" s="45" t="s">
        <v>580</v>
      </c>
      <c r="D12" s="45" t="s">
        <v>102</v>
      </c>
      <c r="E12" s="14" t="s">
        <v>8</v>
      </c>
      <c r="F12" s="19">
        <f>'[2]Vigas Baldrames'!$CH$17</f>
        <v>64.33</v>
      </c>
      <c r="G12" s="19" t="s">
        <v>508</v>
      </c>
    </row>
    <row r="13" spans="1:7" x14ac:dyDescent="0.2">
      <c r="A13" s="47" t="s">
        <v>9</v>
      </c>
      <c r="B13" s="47"/>
      <c r="C13" s="47"/>
      <c r="D13" s="47" t="s">
        <v>103</v>
      </c>
      <c r="E13" s="47"/>
      <c r="F13" s="41"/>
      <c r="G13" s="40"/>
    </row>
    <row r="14" spans="1:7" x14ac:dyDescent="0.2">
      <c r="A14" s="47" t="s">
        <v>10</v>
      </c>
      <c r="B14" s="47"/>
      <c r="C14" s="47"/>
      <c r="D14" s="47" t="s">
        <v>104</v>
      </c>
      <c r="E14" s="47"/>
      <c r="F14" s="41"/>
      <c r="G14" s="40"/>
    </row>
    <row r="15" spans="1:7" x14ac:dyDescent="0.2">
      <c r="A15" s="45" t="s">
        <v>53</v>
      </c>
      <c r="B15" s="15" t="s">
        <v>108</v>
      </c>
      <c r="C15" s="45" t="s">
        <v>580</v>
      </c>
      <c r="D15" s="45" t="s">
        <v>109</v>
      </c>
      <c r="E15" s="14" t="s">
        <v>15</v>
      </c>
      <c r="F15" s="19">
        <f>6.13*0.07</f>
        <v>0.42910000000000004</v>
      </c>
      <c r="G15" s="19" t="s">
        <v>516</v>
      </c>
    </row>
    <row r="16" spans="1:7" ht="25.5" x14ac:dyDescent="0.2">
      <c r="A16" s="45" t="s">
        <v>105</v>
      </c>
      <c r="B16" s="15" t="s">
        <v>111</v>
      </c>
      <c r="C16" s="45" t="s">
        <v>580</v>
      </c>
      <c r="D16" s="45" t="s">
        <v>112</v>
      </c>
      <c r="E16" s="14" t="s">
        <v>15</v>
      </c>
      <c r="F16" s="19">
        <f>(3.1*2.94*0.2)+(0.9*2.1*0.2)</f>
        <v>2.2008000000000001</v>
      </c>
      <c r="G16" s="19" t="s">
        <v>517</v>
      </c>
    </row>
    <row r="17" spans="1:7" x14ac:dyDescent="0.2">
      <c r="A17" s="45" t="s">
        <v>106</v>
      </c>
      <c r="B17" s="15" t="s">
        <v>179</v>
      </c>
      <c r="C17" s="45" t="s">
        <v>580</v>
      </c>
      <c r="D17" s="45" t="s">
        <v>180</v>
      </c>
      <c r="E17" s="14" t="s">
        <v>8</v>
      </c>
      <c r="F17" s="19">
        <f>2.65*1.5</f>
        <v>3.9749999999999996</v>
      </c>
      <c r="G17" s="19" t="s">
        <v>518</v>
      </c>
    </row>
    <row r="18" spans="1:7" x14ac:dyDescent="0.2">
      <c r="A18" s="45" t="s">
        <v>107</v>
      </c>
      <c r="B18" s="15" t="s">
        <v>181</v>
      </c>
      <c r="C18" s="45" t="s">
        <v>580</v>
      </c>
      <c r="D18" s="45" t="s">
        <v>182</v>
      </c>
      <c r="E18" s="14" t="s">
        <v>8</v>
      </c>
      <c r="F18" s="19">
        <f>(3+3.1+3)*2*2.94</f>
        <v>53.507999999999996</v>
      </c>
      <c r="G18" s="19" t="s">
        <v>519</v>
      </c>
    </row>
    <row r="19" spans="1:7" x14ac:dyDescent="0.2">
      <c r="A19" s="45" t="s">
        <v>110</v>
      </c>
      <c r="B19" s="15" t="s">
        <v>183</v>
      </c>
      <c r="C19" s="45" t="s">
        <v>580</v>
      </c>
      <c r="D19" s="45" t="s">
        <v>184</v>
      </c>
      <c r="E19" s="14" t="s">
        <v>8</v>
      </c>
      <c r="F19" s="19">
        <v>1.5</v>
      </c>
      <c r="G19" s="19" t="s">
        <v>520</v>
      </c>
    </row>
    <row r="20" spans="1:7" x14ac:dyDescent="0.2">
      <c r="A20" s="45" t="s">
        <v>113</v>
      </c>
      <c r="B20" s="15" t="s">
        <v>185</v>
      </c>
      <c r="C20" s="45" t="s">
        <v>580</v>
      </c>
      <c r="D20" s="45" t="s">
        <v>186</v>
      </c>
      <c r="E20" s="14" t="s">
        <v>50</v>
      </c>
      <c r="F20" s="19">
        <f>F19*11</f>
        <v>16.5</v>
      </c>
      <c r="G20" s="19" t="s">
        <v>521</v>
      </c>
    </row>
    <row r="21" spans="1:7" x14ac:dyDescent="0.2">
      <c r="A21" s="45" t="s">
        <v>566</v>
      </c>
      <c r="B21" s="15" t="s">
        <v>497</v>
      </c>
      <c r="C21" s="45" t="s">
        <v>580</v>
      </c>
      <c r="D21" s="45" t="s">
        <v>498</v>
      </c>
      <c r="E21" s="14" t="s">
        <v>36</v>
      </c>
      <c r="F21" s="19">
        <f>(0.9+2.1+0.9)</f>
        <v>3.9</v>
      </c>
      <c r="G21" s="19" t="s">
        <v>523</v>
      </c>
    </row>
    <row r="22" spans="1:7" x14ac:dyDescent="0.2">
      <c r="A22" s="45" t="s">
        <v>567</v>
      </c>
      <c r="B22" s="15" t="s">
        <v>499</v>
      </c>
      <c r="C22" s="45" t="s">
        <v>580</v>
      </c>
      <c r="D22" s="45" t="s">
        <v>500</v>
      </c>
      <c r="E22" s="14" t="s">
        <v>35</v>
      </c>
      <c r="F22" s="19">
        <v>1</v>
      </c>
      <c r="G22" s="19" t="s">
        <v>522</v>
      </c>
    </row>
    <row r="23" spans="1:7" x14ac:dyDescent="0.2">
      <c r="A23" s="45" t="s">
        <v>568</v>
      </c>
      <c r="B23" s="15" t="s">
        <v>501</v>
      </c>
      <c r="C23" s="45" t="s">
        <v>580</v>
      </c>
      <c r="D23" s="45" t="s">
        <v>502</v>
      </c>
      <c r="E23" s="14" t="s">
        <v>8</v>
      </c>
      <c r="F23" s="19">
        <f>4.85*1.1</f>
        <v>5.335</v>
      </c>
      <c r="G23" s="19" t="s">
        <v>524</v>
      </c>
    </row>
    <row r="24" spans="1:7" x14ac:dyDescent="0.2">
      <c r="A24" s="45" t="s">
        <v>569</v>
      </c>
      <c r="B24" s="15" t="s">
        <v>187</v>
      </c>
      <c r="C24" s="45" t="s">
        <v>68</v>
      </c>
      <c r="D24" s="45" t="s">
        <v>188</v>
      </c>
      <c r="E24" s="14" t="s">
        <v>35</v>
      </c>
      <c r="F24" s="19">
        <v>1</v>
      </c>
      <c r="G24" s="19" t="s">
        <v>522</v>
      </c>
    </row>
    <row r="25" spans="1:7" x14ac:dyDescent="0.2">
      <c r="A25" s="47" t="s">
        <v>11</v>
      </c>
      <c r="B25" s="47"/>
      <c r="C25" s="47"/>
      <c r="D25" s="47" t="s">
        <v>114</v>
      </c>
      <c r="E25" s="47"/>
      <c r="F25" s="41"/>
      <c r="G25" s="41"/>
    </row>
    <row r="26" spans="1:7" ht="38.25" x14ac:dyDescent="0.2">
      <c r="A26" s="45" t="s">
        <v>54</v>
      </c>
      <c r="B26" s="15" t="s">
        <v>115</v>
      </c>
      <c r="C26" s="45" t="s">
        <v>580</v>
      </c>
      <c r="D26" s="45" t="s">
        <v>116</v>
      </c>
      <c r="E26" s="14" t="s">
        <v>15</v>
      </c>
      <c r="F26" s="19">
        <f>(F15+F16+(F17*0.05)+(F18*0.03)+(F19*0.05)+(F23*0.05))*1.3</f>
        <v>6.2083320000000004</v>
      </c>
      <c r="G26" s="19" t="s">
        <v>525</v>
      </c>
    </row>
    <row r="27" spans="1:7" x14ac:dyDescent="0.2">
      <c r="A27" s="47" t="s">
        <v>12</v>
      </c>
      <c r="B27" s="47"/>
      <c r="C27" s="47"/>
      <c r="D27" s="47" t="s">
        <v>189</v>
      </c>
      <c r="E27" s="47"/>
      <c r="F27" s="41"/>
      <c r="G27" s="41"/>
    </row>
    <row r="28" spans="1:7" ht="25.5" x14ac:dyDescent="0.2">
      <c r="A28" s="45" t="s">
        <v>13</v>
      </c>
      <c r="B28" s="15" t="s">
        <v>190</v>
      </c>
      <c r="C28" s="45" t="s">
        <v>580</v>
      </c>
      <c r="D28" s="45" t="s">
        <v>191</v>
      </c>
      <c r="E28" s="14" t="s">
        <v>8</v>
      </c>
      <c r="F28" s="19">
        <f>120.6</f>
        <v>120.6</v>
      </c>
      <c r="G28" s="19" t="s">
        <v>526</v>
      </c>
    </row>
    <row r="29" spans="1:7" x14ac:dyDescent="0.2">
      <c r="A29" s="45" t="s">
        <v>14</v>
      </c>
      <c r="B29" s="15" t="s">
        <v>192</v>
      </c>
      <c r="C29" s="45" t="s">
        <v>580</v>
      </c>
      <c r="D29" s="45" t="s">
        <v>193</v>
      </c>
      <c r="E29" s="14" t="s">
        <v>15</v>
      </c>
      <c r="F29" s="19">
        <f>F28*0.3</f>
        <v>36.18</v>
      </c>
      <c r="G29" s="19" t="s">
        <v>527</v>
      </c>
    </row>
    <row r="30" spans="1:7" ht="25.5" x14ac:dyDescent="0.2">
      <c r="A30" s="45" t="s">
        <v>194</v>
      </c>
      <c r="B30" s="15" t="s">
        <v>195</v>
      </c>
      <c r="C30" s="45" t="s">
        <v>580</v>
      </c>
      <c r="D30" s="45" t="s">
        <v>196</v>
      </c>
      <c r="E30" s="14" t="s">
        <v>15</v>
      </c>
      <c r="F30" s="19">
        <f>F29</f>
        <v>36.18</v>
      </c>
      <c r="G30" s="19" t="str">
        <f>G29</f>
        <v>120,6m²*0,3m</v>
      </c>
    </row>
    <row r="31" spans="1:7" ht="25.5" x14ac:dyDescent="0.2">
      <c r="A31" s="45" t="s">
        <v>197</v>
      </c>
      <c r="B31" s="15" t="s">
        <v>130</v>
      </c>
      <c r="C31" s="45" t="s">
        <v>580</v>
      </c>
      <c r="D31" s="45" t="s">
        <v>131</v>
      </c>
      <c r="E31" s="14" t="s">
        <v>15</v>
      </c>
      <c r="F31" s="19">
        <f>F29*1.3</f>
        <v>47.033999999999999</v>
      </c>
      <c r="G31" s="19" t="s">
        <v>528</v>
      </c>
    </row>
    <row r="32" spans="1:7" x14ac:dyDescent="0.2">
      <c r="A32" s="47" t="s">
        <v>16</v>
      </c>
      <c r="B32" s="47"/>
      <c r="C32" s="47"/>
      <c r="D32" s="47" t="s">
        <v>17</v>
      </c>
      <c r="E32" s="47"/>
      <c r="F32" s="41"/>
      <c r="G32" s="41"/>
    </row>
    <row r="33" spans="1:7" x14ac:dyDescent="0.2">
      <c r="A33" s="47" t="s">
        <v>18</v>
      </c>
      <c r="B33" s="47"/>
      <c r="C33" s="47"/>
      <c r="D33" s="47" t="s">
        <v>117</v>
      </c>
      <c r="E33" s="47"/>
      <c r="F33" s="41"/>
      <c r="G33" s="41"/>
    </row>
    <row r="34" spans="1:7" ht="37.5" customHeight="1" x14ac:dyDescent="0.2">
      <c r="A34" s="45" t="s">
        <v>198</v>
      </c>
      <c r="B34" s="15" t="s">
        <v>199</v>
      </c>
      <c r="C34" s="45" t="s">
        <v>580</v>
      </c>
      <c r="D34" s="45" t="s">
        <v>200</v>
      </c>
      <c r="E34" s="14" t="s">
        <v>36</v>
      </c>
      <c r="F34" s="19">
        <f>[2]Estacas!$F$11</f>
        <v>126</v>
      </c>
      <c r="G34" s="19" t="s">
        <v>529</v>
      </c>
    </row>
    <row r="35" spans="1:7" x14ac:dyDescent="0.2">
      <c r="A35" s="45" t="s">
        <v>201</v>
      </c>
      <c r="B35" s="15" t="s">
        <v>67</v>
      </c>
      <c r="C35" s="45" t="s">
        <v>580</v>
      </c>
      <c r="D35" s="45" t="s">
        <v>19</v>
      </c>
      <c r="E35" s="14" t="s">
        <v>50</v>
      </c>
      <c r="F35" s="43">
        <v>136</v>
      </c>
      <c r="G35" s="43" t="s">
        <v>530</v>
      </c>
    </row>
    <row r="36" spans="1:7" x14ac:dyDescent="0.2">
      <c r="A36" s="47" t="s">
        <v>20</v>
      </c>
      <c r="B36" s="47"/>
      <c r="C36" s="47"/>
      <c r="D36" s="47" t="s">
        <v>578</v>
      </c>
      <c r="E36" s="47"/>
      <c r="F36" s="41"/>
      <c r="G36" s="41"/>
    </row>
    <row r="37" spans="1:7" ht="25.5" x14ac:dyDescent="0.2">
      <c r="A37" s="45" t="s">
        <v>202</v>
      </c>
      <c r="B37" s="15" t="s">
        <v>118</v>
      </c>
      <c r="C37" s="45" t="s">
        <v>580</v>
      </c>
      <c r="D37" s="45" t="s">
        <v>119</v>
      </c>
      <c r="E37" s="14" t="s">
        <v>15</v>
      </c>
      <c r="F37" s="19">
        <f>[2]Blocos!$H$15+'[2]Vigas Baldrames'!$H$15</f>
        <v>37.639825000000002</v>
      </c>
      <c r="G37" s="19" t="s">
        <v>531</v>
      </c>
    </row>
    <row r="38" spans="1:7" ht="25.5" x14ac:dyDescent="0.2">
      <c r="A38" s="45" t="s">
        <v>203</v>
      </c>
      <c r="B38" s="15" t="s">
        <v>120</v>
      </c>
      <c r="C38" s="45" t="s">
        <v>580</v>
      </c>
      <c r="D38" s="45" t="s">
        <v>121</v>
      </c>
      <c r="E38" s="14" t="s">
        <v>15</v>
      </c>
      <c r="F38" s="19">
        <f>[2]Blocos!$M$15+'[2]Vigas Baldrames'!$O$15</f>
        <v>31.411200000000004</v>
      </c>
      <c r="G38" s="19" t="s">
        <v>531</v>
      </c>
    </row>
    <row r="39" spans="1:7" ht="25.5" x14ac:dyDescent="0.2">
      <c r="A39" s="45" t="s">
        <v>204</v>
      </c>
      <c r="B39" s="15" t="s">
        <v>122</v>
      </c>
      <c r="C39" s="45" t="s">
        <v>580</v>
      </c>
      <c r="D39" s="45" t="s">
        <v>123</v>
      </c>
      <c r="E39" s="14" t="s">
        <v>8</v>
      </c>
      <c r="F39" s="19">
        <f>[2]Blocos!$K$15+'[2]Vigas Baldrames'!$K$15</f>
        <v>47.39800000000001</v>
      </c>
      <c r="G39" s="19" t="s">
        <v>531</v>
      </c>
    </row>
    <row r="40" spans="1:7" ht="25.5" x14ac:dyDescent="0.2">
      <c r="A40" s="45" t="s">
        <v>205</v>
      </c>
      <c r="B40" s="15" t="s">
        <v>124</v>
      </c>
      <c r="C40" s="45" t="s">
        <v>580</v>
      </c>
      <c r="D40" s="45" t="s">
        <v>125</v>
      </c>
      <c r="E40" s="14" t="s">
        <v>15</v>
      </c>
      <c r="F40" s="19">
        <f>[2]Blocos!$J$15+'[2]Vigas Baldrames'!$J$15</f>
        <v>1.413775</v>
      </c>
      <c r="G40" s="19" t="s">
        <v>531</v>
      </c>
    </row>
    <row r="41" spans="1:7" x14ac:dyDescent="0.2">
      <c r="A41" s="45" t="s">
        <v>206</v>
      </c>
      <c r="B41" s="15" t="s">
        <v>67</v>
      </c>
      <c r="C41" s="45" t="s">
        <v>580</v>
      </c>
      <c r="D41" s="45" t="s">
        <v>19</v>
      </c>
      <c r="E41" s="14" t="s">
        <v>50</v>
      </c>
      <c r="F41" s="43">
        <v>289.64545450000003</v>
      </c>
      <c r="G41" s="43" t="s">
        <v>530</v>
      </c>
    </row>
    <row r="42" spans="1:7" ht="25.5" x14ac:dyDescent="0.2">
      <c r="A42" s="45" t="s">
        <v>207</v>
      </c>
      <c r="B42" s="15" t="s">
        <v>80</v>
      </c>
      <c r="C42" s="45" t="s">
        <v>580</v>
      </c>
      <c r="D42" s="45" t="s">
        <v>81</v>
      </c>
      <c r="E42" s="14" t="s">
        <v>15</v>
      </c>
      <c r="F42" s="19">
        <f>[2]Blocos!$L$15+'[2]Vigas Baldrames'!$L$15</f>
        <v>4.8148499999999999</v>
      </c>
      <c r="G42" s="19" t="s">
        <v>531</v>
      </c>
    </row>
    <row r="43" spans="1:7" ht="25.5" x14ac:dyDescent="0.2">
      <c r="A43" s="45" t="s">
        <v>208</v>
      </c>
      <c r="B43" s="15" t="s">
        <v>126</v>
      </c>
      <c r="C43" s="45" t="s">
        <v>580</v>
      </c>
      <c r="D43" s="45" t="s">
        <v>127</v>
      </c>
      <c r="E43" s="14" t="s">
        <v>15</v>
      </c>
      <c r="F43" s="19">
        <f>F42</f>
        <v>4.8148499999999999</v>
      </c>
      <c r="G43" s="19" t="s">
        <v>531</v>
      </c>
    </row>
    <row r="44" spans="1:7" ht="25.5" x14ac:dyDescent="0.2">
      <c r="A44" s="45" t="s">
        <v>209</v>
      </c>
      <c r="B44" s="15" t="s">
        <v>165</v>
      </c>
      <c r="C44" s="45" t="s">
        <v>580</v>
      </c>
      <c r="D44" s="45" t="s">
        <v>166</v>
      </c>
      <c r="E44" s="14" t="s">
        <v>15</v>
      </c>
      <c r="F44" s="19">
        <f>'[2]Vigas Baldrames'!$M$15</f>
        <v>2.5732000000000004</v>
      </c>
      <c r="G44" s="19" t="s">
        <v>531</v>
      </c>
    </row>
    <row r="45" spans="1:7" ht="25.5" x14ac:dyDescent="0.2">
      <c r="A45" s="45" t="s">
        <v>210</v>
      </c>
      <c r="B45" s="15" t="s">
        <v>167</v>
      </c>
      <c r="C45" s="45" t="s">
        <v>580</v>
      </c>
      <c r="D45" s="45" t="s">
        <v>168</v>
      </c>
      <c r="E45" s="14" t="s">
        <v>8</v>
      </c>
      <c r="F45" s="19">
        <f>'[2]Vigas Baldrames'!$N$15</f>
        <v>45.030999999999999</v>
      </c>
      <c r="G45" s="19" t="s">
        <v>531</v>
      </c>
    </row>
    <row r="46" spans="1:7" ht="25.5" x14ac:dyDescent="0.2">
      <c r="A46" s="45" t="s">
        <v>211</v>
      </c>
      <c r="B46" s="15" t="s">
        <v>128</v>
      </c>
      <c r="C46" s="45" t="s">
        <v>580</v>
      </c>
      <c r="D46" s="45" t="s">
        <v>129</v>
      </c>
      <c r="E46" s="14" t="s">
        <v>15</v>
      </c>
      <c r="F46" s="19">
        <f>[2]Blocos!$M$15+'[2]Vigas Baldrames'!$O$15</f>
        <v>31.411200000000004</v>
      </c>
      <c r="G46" s="19" t="s">
        <v>531</v>
      </c>
    </row>
    <row r="47" spans="1:7" ht="25.5" x14ac:dyDescent="0.2">
      <c r="A47" s="45" t="s">
        <v>212</v>
      </c>
      <c r="B47" s="15" t="s">
        <v>130</v>
      </c>
      <c r="C47" s="45" t="s">
        <v>580</v>
      </c>
      <c r="D47" s="45" t="s">
        <v>131</v>
      </c>
      <c r="E47" s="14" t="s">
        <v>15</v>
      </c>
      <c r="F47" s="19">
        <f>[2]Blocos!$N$15+'[2]Vigas Baldrames'!$P$15</f>
        <v>8.0972125000000013</v>
      </c>
      <c r="G47" s="19" t="s">
        <v>531</v>
      </c>
    </row>
    <row r="48" spans="1:7" x14ac:dyDescent="0.2">
      <c r="A48" s="47" t="s">
        <v>21</v>
      </c>
      <c r="B48" s="47"/>
      <c r="C48" s="47"/>
      <c r="D48" s="47" t="s">
        <v>22</v>
      </c>
      <c r="E48" s="47"/>
      <c r="F48" s="41"/>
      <c r="G48" s="41"/>
    </row>
    <row r="49" spans="1:7" x14ac:dyDescent="0.2">
      <c r="A49" s="45" t="s">
        <v>23</v>
      </c>
      <c r="B49" s="15" t="s">
        <v>67</v>
      </c>
      <c r="C49" s="45" t="s">
        <v>580</v>
      </c>
      <c r="D49" s="45" t="s">
        <v>19</v>
      </c>
      <c r="E49" s="14" t="s">
        <v>50</v>
      </c>
      <c r="F49" s="43">
        <v>711.54545450000001</v>
      </c>
      <c r="G49" s="43" t="s">
        <v>530</v>
      </c>
    </row>
    <row r="50" spans="1:7" ht="25.5" x14ac:dyDescent="0.2">
      <c r="A50" s="45" t="s">
        <v>213</v>
      </c>
      <c r="B50" s="15" t="s">
        <v>80</v>
      </c>
      <c r="C50" s="45" t="s">
        <v>580</v>
      </c>
      <c r="D50" s="45" t="s">
        <v>81</v>
      </c>
      <c r="E50" s="14" t="s">
        <v>15</v>
      </c>
      <c r="F50" s="19">
        <f>[2]Pilar!$G$14+[2]Vigas!$H$13</f>
        <v>5.5007999999999999</v>
      </c>
      <c r="G50" s="19" t="s">
        <v>532</v>
      </c>
    </row>
    <row r="51" spans="1:7" ht="25.5" x14ac:dyDescent="0.2">
      <c r="A51" s="45" t="s">
        <v>214</v>
      </c>
      <c r="B51" s="15" t="s">
        <v>82</v>
      </c>
      <c r="C51" s="45" t="s">
        <v>580</v>
      </c>
      <c r="D51" s="45" t="s">
        <v>83</v>
      </c>
      <c r="E51" s="14" t="s">
        <v>15</v>
      </c>
      <c r="F51" s="19">
        <f>F50</f>
        <v>5.5007999999999999</v>
      </c>
      <c r="G51" s="19" t="str">
        <f>G50</f>
        <v>ver arquivo 299 - O - 2221 - 35 - 001_0.xlsx, aba Pilar e Vigas</v>
      </c>
    </row>
    <row r="52" spans="1:7" ht="25.5" x14ac:dyDescent="0.2">
      <c r="A52" s="45" t="s">
        <v>215</v>
      </c>
      <c r="B52" s="15" t="s">
        <v>132</v>
      </c>
      <c r="C52" s="45" t="s">
        <v>580</v>
      </c>
      <c r="D52" s="45" t="s">
        <v>133</v>
      </c>
      <c r="E52" s="14" t="s">
        <v>8</v>
      </c>
      <c r="F52" s="19">
        <f>[2]Pilar!$H$14+[2]Vigas!$I$13</f>
        <v>105.76499999999999</v>
      </c>
      <c r="G52" s="19" t="str">
        <f>G51</f>
        <v>ver arquivo 299 - O - 2221 - 35 - 001_0.xlsx, aba Pilar e Vigas</v>
      </c>
    </row>
    <row r="53" spans="1:7" ht="25.5" x14ac:dyDescent="0.2">
      <c r="A53" s="45" t="s">
        <v>216</v>
      </c>
      <c r="B53" s="15" t="s">
        <v>217</v>
      </c>
      <c r="C53" s="45" t="s">
        <v>580</v>
      </c>
      <c r="D53" s="45" t="s">
        <v>218</v>
      </c>
      <c r="E53" s="14" t="s">
        <v>8</v>
      </c>
      <c r="F53" s="19">
        <f>[2]Laje!$D$8</f>
        <v>120.63</v>
      </c>
      <c r="G53" s="19" t="s">
        <v>533</v>
      </c>
    </row>
    <row r="54" spans="1:7" x14ac:dyDescent="0.2">
      <c r="A54" s="45" t="s">
        <v>219</v>
      </c>
      <c r="B54" s="15" t="s">
        <v>220</v>
      </c>
      <c r="C54" s="45" t="s">
        <v>580</v>
      </c>
      <c r="D54" s="45" t="s">
        <v>221</v>
      </c>
      <c r="E54" s="14" t="s">
        <v>15</v>
      </c>
      <c r="F54" s="19">
        <f>[2]Vigas!$J$13+[2]Laje!$D$28</f>
        <v>360.35669999999999</v>
      </c>
      <c r="G54" s="19" t="s">
        <v>533</v>
      </c>
    </row>
    <row r="55" spans="1:7" x14ac:dyDescent="0.2">
      <c r="A55" s="47" t="s">
        <v>24</v>
      </c>
      <c r="B55" s="47"/>
      <c r="C55" s="47"/>
      <c r="D55" s="47" t="s">
        <v>222</v>
      </c>
      <c r="E55" s="47"/>
      <c r="F55" s="41"/>
      <c r="G55" s="41"/>
    </row>
    <row r="56" spans="1:7" x14ac:dyDescent="0.2">
      <c r="A56" s="47" t="s">
        <v>25</v>
      </c>
      <c r="B56" s="47"/>
      <c r="C56" s="47"/>
      <c r="D56" s="47" t="s">
        <v>223</v>
      </c>
      <c r="E56" s="47"/>
      <c r="F56" s="41"/>
      <c r="G56" s="41"/>
    </row>
    <row r="57" spans="1:7" ht="25.5" x14ac:dyDescent="0.2">
      <c r="A57" s="45" t="s">
        <v>140</v>
      </c>
      <c r="B57" s="15" t="s">
        <v>224</v>
      </c>
      <c r="C57" s="45" t="s">
        <v>580</v>
      </c>
      <c r="D57" s="45" t="s">
        <v>225</v>
      </c>
      <c r="E57" s="14" t="s">
        <v>8</v>
      </c>
      <c r="F57" s="43">
        <f>'[2]Alvenarias e Fechamentos'!$D$8</f>
        <v>145.21039999999999</v>
      </c>
      <c r="G57" s="43" t="s">
        <v>534</v>
      </c>
    </row>
    <row r="58" spans="1:7" x14ac:dyDescent="0.2">
      <c r="A58" s="45" t="s">
        <v>141</v>
      </c>
      <c r="B58" s="15" t="s">
        <v>67</v>
      </c>
      <c r="C58" s="45" t="s">
        <v>580</v>
      </c>
      <c r="D58" s="45" t="s">
        <v>19</v>
      </c>
      <c r="E58" s="14" t="s">
        <v>50</v>
      </c>
      <c r="F58" s="43">
        <f>('[2]Grout '!$H$13+'[2]Grout '!$H$14)</f>
        <v>139.079204</v>
      </c>
      <c r="G58" s="43" t="s">
        <v>535</v>
      </c>
    </row>
    <row r="59" spans="1:7" x14ac:dyDescent="0.2">
      <c r="A59" s="45" t="s">
        <v>142</v>
      </c>
      <c r="B59" s="15" t="s">
        <v>226</v>
      </c>
      <c r="C59" s="45" t="s">
        <v>580</v>
      </c>
      <c r="D59" s="45" t="s">
        <v>227</v>
      </c>
      <c r="E59" s="14" t="s">
        <v>15</v>
      </c>
      <c r="F59" s="43">
        <f>('[2]Grout '!$G$13+'[2]Grout '!$G$14)</f>
        <v>1.7558765999999997</v>
      </c>
      <c r="G59" s="43" t="s">
        <v>535</v>
      </c>
    </row>
    <row r="60" spans="1:7" ht="25.5" x14ac:dyDescent="0.2">
      <c r="A60" s="45" t="s">
        <v>143</v>
      </c>
      <c r="B60" s="15" t="s">
        <v>228</v>
      </c>
      <c r="C60" s="45" t="s">
        <v>580</v>
      </c>
      <c r="D60" s="45" t="s">
        <v>229</v>
      </c>
      <c r="E60" s="14" t="s">
        <v>8</v>
      </c>
      <c r="F60" s="43">
        <f>3*2.94</f>
        <v>8.82</v>
      </c>
      <c r="G60" s="43" t="s">
        <v>536</v>
      </c>
    </row>
    <row r="61" spans="1:7" ht="25.5" x14ac:dyDescent="0.2">
      <c r="A61" s="45" t="s">
        <v>503</v>
      </c>
      <c r="B61" s="15" t="s">
        <v>504</v>
      </c>
      <c r="C61" s="45" t="s">
        <v>580</v>
      </c>
      <c r="D61" s="45" t="s">
        <v>505</v>
      </c>
      <c r="E61" s="14" t="s">
        <v>8</v>
      </c>
      <c r="F61" s="43">
        <f>18.54*3.9</f>
        <v>72.305999999999997</v>
      </c>
      <c r="G61" s="43" t="s">
        <v>537</v>
      </c>
    </row>
    <row r="62" spans="1:7" x14ac:dyDescent="0.2">
      <c r="A62" s="47" t="s">
        <v>230</v>
      </c>
      <c r="B62" s="47"/>
      <c r="C62" s="47"/>
      <c r="D62" s="47" t="s">
        <v>231</v>
      </c>
      <c r="E62" s="47"/>
      <c r="F62" s="41"/>
      <c r="G62" s="41"/>
    </row>
    <row r="63" spans="1:7" ht="25.5" x14ac:dyDescent="0.2">
      <c r="A63" s="45" t="s">
        <v>232</v>
      </c>
      <c r="B63" s="15" t="s">
        <v>233</v>
      </c>
      <c r="C63" s="45" t="s">
        <v>580</v>
      </c>
      <c r="D63" s="45" t="s">
        <v>234</v>
      </c>
      <c r="E63" s="14" t="s">
        <v>8</v>
      </c>
      <c r="F63" s="19">
        <f>'[2]Alvenarias e Fechamentos'!$D$9</f>
        <v>4.0200000000000005</v>
      </c>
      <c r="G63" s="19" t="s">
        <v>534</v>
      </c>
    </row>
    <row r="64" spans="1:7" x14ac:dyDescent="0.2">
      <c r="A64" s="45" t="s">
        <v>235</v>
      </c>
      <c r="B64" s="15" t="s">
        <v>67</v>
      </c>
      <c r="C64" s="45" t="s">
        <v>580</v>
      </c>
      <c r="D64" s="45" t="s">
        <v>19</v>
      </c>
      <c r="E64" s="14" t="s">
        <v>50</v>
      </c>
      <c r="F64" s="43">
        <f>'[2]Grout '!$H$12</f>
        <v>13.641870000000003</v>
      </c>
      <c r="G64" s="43" t="s">
        <v>535</v>
      </c>
    </row>
    <row r="65" spans="1:7" x14ac:dyDescent="0.2">
      <c r="A65" s="45" t="s">
        <v>236</v>
      </c>
      <c r="B65" s="15" t="s">
        <v>226</v>
      </c>
      <c r="C65" s="45" t="s">
        <v>580</v>
      </c>
      <c r="D65" s="45" t="s">
        <v>227</v>
      </c>
      <c r="E65" s="14" t="s">
        <v>15</v>
      </c>
      <c r="F65" s="43">
        <f>'[2]Grout '!$G$12</f>
        <v>0.229743</v>
      </c>
      <c r="G65" s="43" t="s">
        <v>535</v>
      </c>
    </row>
    <row r="66" spans="1:7" x14ac:dyDescent="0.2">
      <c r="A66" s="47" t="s">
        <v>26</v>
      </c>
      <c r="B66" s="47"/>
      <c r="C66" s="47"/>
      <c r="D66" s="47" t="s">
        <v>27</v>
      </c>
      <c r="E66" s="47"/>
      <c r="F66" s="41"/>
      <c r="G66" s="41"/>
    </row>
    <row r="67" spans="1:7" x14ac:dyDescent="0.2">
      <c r="A67" s="47" t="s">
        <v>28</v>
      </c>
      <c r="B67" s="47"/>
      <c r="C67" s="47"/>
      <c r="D67" s="47" t="s">
        <v>134</v>
      </c>
      <c r="E67" s="47"/>
      <c r="F67" s="41"/>
      <c r="G67" s="41"/>
    </row>
    <row r="68" spans="1:7" ht="25.5" x14ac:dyDescent="0.2">
      <c r="A68" s="45" t="s">
        <v>84</v>
      </c>
      <c r="B68" s="15" t="s">
        <v>135</v>
      </c>
      <c r="C68" s="45" t="s">
        <v>580</v>
      </c>
      <c r="D68" s="45" t="s">
        <v>136</v>
      </c>
      <c r="E68" s="14" t="s">
        <v>50</v>
      </c>
      <c r="F68" s="19">
        <f>[2]Coberturas!$D$20*13</f>
        <v>1269.19</v>
      </c>
      <c r="G68" s="19" t="s">
        <v>538</v>
      </c>
    </row>
    <row r="69" spans="1:7" ht="25.5" x14ac:dyDescent="0.2">
      <c r="A69" s="45" t="s">
        <v>144</v>
      </c>
      <c r="B69" s="15" t="s">
        <v>237</v>
      </c>
      <c r="C69" s="45" t="s">
        <v>580</v>
      </c>
      <c r="D69" s="45" t="s">
        <v>238</v>
      </c>
      <c r="E69" s="14" t="s">
        <v>8</v>
      </c>
      <c r="F69" s="19">
        <f>[2]Coberturas!$D$20*1.022</f>
        <v>99.777860000000004</v>
      </c>
      <c r="G69" s="19" t="s">
        <v>539</v>
      </c>
    </row>
    <row r="70" spans="1:7" ht="25.5" x14ac:dyDescent="0.2">
      <c r="A70" s="45" t="s">
        <v>145</v>
      </c>
      <c r="B70" s="15" t="s">
        <v>137</v>
      </c>
      <c r="C70" s="45" t="s">
        <v>580</v>
      </c>
      <c r="D70" s="45" t="s">
        <v>138</v>
      </c>
      <c r="E70" s="14" t="s">
        <v>36</v>
      </c>
      <c r="F70" s="19">
        <f>[2]Coberturas!$D$25+[2]Coberturas!$J$10</f>
        <v>32</v>
      </c>
      <c r="G70" s="19" t="s">
        <v>540</v>
      </c>
    </row>
    <row r="71" spans="1:7" x14ac:dyDescent="0.2">
      <c r="A71" s="47" t="s">
        <v>29</v>
      </c>
      <c r="B71" s="47"/>
      <c r="C71" s="47"/>
      <c r="D71" s="47" t="s">
        <v>515</v>
      </c>
      <c r="E71" s="47"/>
      <c r="F71" s="44"/>
      <c r="G71" s="40"/>
    </row>
    <row r="72" spans="1:7" x14ac:dyDescent="0.2">
      <c r="A72" s="45" t="s">
        <v>85</v>
      </c>
      <c r="B72" s="15" t="s">
        <v>135</v>
      </c>
      <c r="C72" s="45" t="s">
        <v>580</v>
      </c>
      <c r="D72" s="45" t="s">
        <v>136</v>
      </c>
      <c r="E72" s="14" t="s">
        <v>50</v>
      </c>
      <c r="F72" s="42">
        <f>3*0.5*5</f>
        <v>7.5</v>
      </c>
      <c r="G72" s="42" t="s">
        <v>541</v>
      </c>
    </row>
    <row r="73" spans="1:7" ht="25.5" x14ac:dyDescent="0.2">
      <c r="A73" s="45" t="s">
        <v>158</v>
      </c>
      <c r="B73" s="15" t="s">
        <v>443</v>
      </c>
      <c r="C73" s="45" t="s">
        <v>580</v>
      </c>
      <c r="D73" s="45" t="s">
        <v>444</v>
      </c>
      <c r="E73" s="14" t="s">
        <v>8</v>
      </c>
      <c r="F73" s="19">
        <f>((3+0.5+3+0.5)*0.4)+(3*0.5*2)</f>
        <v>5.8000000000000007</v>
      </c>
      <c r="G73" s="19" t="s">
        <v>542</v>
      </c>
    </row>
    <row r="74" spans="1:7" x14ac:dyDescent="0.2">
      <c r="A74" s="47" t="s">
        <v>30</v>
      </c>
      <c r="B74" s="47"/>
      <c r="C74" s="47"/>
      <c r="D74" s="47" t="s">
        <v>239</v>
      </c>
      <c r="E74" s="47"/>
      <c r="F74" s="41"/>
      <c r="G74" s="40"/>
    </row>
    <row r="75" spans="1:7" ht="25.5" x14ac:dyDescent="0.2">
      <c r="A75" s="45" t="s">
        <v>31</v>
      </c>
      <c r="B75" s="15" t="s">
        <v>242</v>
      </c>
      <c r="C75" s="45" t="s">
        <v>580</v>
      </c>
      <c r="D75" s="45" t="s">
        <v>243</v>
      </c>
      <c r="E75" s="14" t="s">
        <v>8</v>
      </c>
      <c r="F75" s="19">
        <f>[2]Esquadrias!$N$16</f>
        <v>6.3549999999999995</v>
      </c>
      <c r="G75" s="19" t="s">
        <v>543</v>
      </c>
    </row>
    <row r="76" spans="1:7" ht="25.5" x14ac:dyDescent="0.2">
      <c r="A76" s="45" t="s">
        <v>32</v>
      </c>
      <c r="B76" s="15" t="s">
        <v>245</v>
      </c>
      <c r="C76" s="45" t="s">
        <v>580</v>
      </c>
      <c r="D76" s="45" t="s">
        <v>246</v>
      </c>
      <c r="E76" s="14" t="s">
        <v>8</v>
      </c>
      <c r="F76" s="19">
        <f>[2]Esquadrias!$N$8+[2]Esquadrias!$N$9+[2]Esquadrias!$N$10+[2]Esquadrias!$N$12</f>
        <v>14</v>
      </c>
      <c r="G76" s="19" t="s">
        <v>543</v>
      </c>
    </row>
    <row r="77" spans="1:7" ht="25.5" x14ac:dyDescent="0.2">
      <c r="A77" s="45" t="s">
        <v>244</v>
      </c>
      <c r="B77" s="15" t="s">
        <v>248</v>
      </c>
      <c r="C77" s="45" t="s">
        <v>580</v>
      </c>
      <c r="D77" s="45" t="s">
        <v>249</v>
      </c>
      <c r="E77" s="14" t="s">
        <v>8</v>
      </c>
      <c r="F77" s="19">
        <f>[2]Esquadrias!$N$11</f>
        <v>1.2</v>
      </c>
      <c r="G77" s="19" t="s">
        <v>543</v>
      </c>
    </row>
    <row r="78" spans="1:7" ht="25.5" x14ac:dyDescent="0.2">
      <c r="A78" s="45" t="s">
        <v>247</v>
      </c>
      <c r="B78" s="15" t="s">
        <v>240</v>
      </c>
      <c r="C78" s="45" t="s">
        <v>580</v>
      </c>
      <c r="D78" s="45" t="s">
        <v>241</v>
      </c>
      <c r="E78" s="14" t="s">
        <v>8</v>
      </c>
      <c r="F78" s="19">
        <f>[2]Esquadrias!$E$14</f>
        <v>14</v>
      </c>
      <c r="G78" s="19" t="s">
        <v>543</v>
      </c>
    </row>
    <row r="79" spans="1:7" ht="25.5" x14ac:dyDescent="0.2">
      <c r="A79" s="45" t="s">
        <v>509</v>
      </c>
      <c r="B79" s="15" t="s">
        <v>510</v>
      </c>
      <c r="C79" s="45" t="s">
        <v>580</v>
      </c>
      <c r="D79" s="45" t="s">
        <v>511</v>
      </c>
      <c r="E79" s="14" t="s">
        <v>8</v>
      </c>
      <c r="F79" s="19">
        <f>[2]Esquadrias!$E$15</f>
        <v>1.2</v>
      </c>
      <c r="G79" s="19" t="s">
        <v>543</v>
      </c>
    </row>
    <row r="80" spans="1:7" x14ac:dyDescent="0.2">
      <c r="A80" s="47" t="s">
        <v>33</v>
      </c>
      <c r="B80" s="47"/>
      <c r="C80" s="47"/>
      <c r="D80" s="47" t="s">
        <v>250</v>
      </c>
      <c r="E80" s="47"/>
      <c r="F80" s="41"/>
      <c r="G80" s="41"/>
    </row>
    <row r="81" spans="1:7" ht="25.5" x14ac:dyDescent="0.2">
      <c r="A81" s="45" t="s">
        <v>34</v>
      </c>
      <c r="B81" s="15" t="s">
        <v>512</v>
      </c>
      <c r="C81" s="45" t="s">
        <v>580</v>
      </c>
      <c r="D81" s="45" t="s">
        <v>513</v>
      </c>
      <c r="E81" s="14" t="s">
        <v>35</v>
      </c>
      <c r="F81" s="19">
        <f>[2]Esquadrias!$K$13</f>
        <v>1</v>
      </c>
      <c r="G81" s="19" t="s">
        <v>543</v>
      </c>
    </row>
    <row r="82" spans="1:7" ht="25.5" x14ac:dyDescent="0.2">
      <c r="A82" s="45" t="s">
        <v>37</v>
      </c>
      <c r="B82" s="15" t="s">
        <v>251</v>
      </c>
      <c r="C82" s="45" t="s">
        <v>580</v>
      </c>
      <c r="D82" s="45" t="s">
        <v>252</v>
      </c>
      <c r="E82" s="14" t="s">
        <v>35</v>
      </c>
      <c r="F82" s="19">
        <f>[2]Esquadrias!$K$14</f>
        <v>3</v>
      </c>
      <c r="G82" s="19" t="s">
        <v>543</v>
      </c>
    </row>
    <row r="83" spans="1:7" ht="38.25" x14ac:dyDescent="0.2">
      <c r="A83" s="45" t="s">
        <v>159</v>
      </c>
      <c r="B83" s="15" t="s">
        <v>253</v>
      </c>
      <c r="C83" s="45" t="s">
        <v>580</v>
      </c>
      <c r="D83" s="45" t="s">
        <v>254</v>
      </c>
      <c r="E83" s="14" t="s">
        <v>35</v>
      </c>
      <c r="F83" s="19">
        <f>[2]Esquadrias!$K$15</f>
        <v>1</v>
      </c>
      <c r="G83" s="19" t="s">
        <v>543</v>
      </c>
    </row>
    <row r="84" spans="1:7" x14ac:dyDescent="0.2">
      <c r="A84" s="47" t="s">
        <v>38</v>
      </c>
      <c r="B84" s="47"/>
      <c r="C84" s="47"/>
      <c r="D84" s="47" t="s">
        <v>139</v>
      </c>
      <c r="E84" s="47"/>
      <c r="F84" s="41"/>
      <c r="G84" s="41"/>
    </row>
    <row r="85" spans="1:7" x14ac:dyDescent="0.2">
      <c r="A85" s="47" t="s">
        <v>40</v>
      </c>
      <c r="B85" s="47"/>
      <c r="C85" s="47"/>
      <c r="D85" s="47" t="s">
        <v>223</v>
      </c>
      <c r="E85" s="47"/>
      <c r="F85" s="41"/>
      <c r="G85" s="41"/>
    </row>
    <row r="86" spans="1:7" x14ac:dyDescent="0.2">
      <c r="A86" s="47" t="s">
        <v>55</v>
      </c>
      <c r="B86" s="47"/>
      <c r="C86" s="47"/>
      <c r="D86" s="47" t="s">
        <v>255</v>
      </c>
      <c r="E86" s="47"/>
      <c r="F86" s="41"/>
      <c r="G86" s="41"/>
    </row>
    <row r="87" spans="1:7" x14ac:dyDescent="0.2">
      <c r="A87" s="45" t="s">
        <v>256</v>
      </c>
      <c r="B87" s="15" t="s">
        <v>257</v>
      </c>
      <c r="C87" s="45" t="s">
        <v>580</v>
      </c>
      <c r="D87" s="45" t="s">
        <v>258</v>
      </c>
      <c r="E87" s="14" t="s">
        <v>35</v>
      </c>
      <c r="F87" s="42">
        <v>2</v>
      </c>
      <c r="G87" s="42" t="s">
        <v>544</v>
      </c>
    </row>
    <row r="88" spans="1:7" x14ac:dyDescent="0.2">
      <c r="A88" s="45" t="s">
        <v>259</v>
      </c>
      <c r="B88" s="15" t="s">
        <v>260</v>
      </c>
      <c r="C88" s="45" t="s">
        <v>580</v>
      </c>
      <c r="D88" s="45" t="s">
        <v>261</v>
      </c>
      <c r="E88" s="14" t="s">
        <v>35</v>
      </c>
      <c r="F88" s="42">
        <v>2</v>
      </c>
      <c r="G88" s="42" t="s">
        <v>544</v>
      </c>
    </row>
    <row r="89" spans="1:7" x14ac:dyDescent="0.2">
      <c r="A89" s="45" t="s">
        <v>262</v>
      </c>
      <c r="B89" s="15" t="s">
        <v>263</v>
      </c>
      <c r="C89" s="45" t="s">
        <v>580</v>
      </c>
      <c r="D89" s="45" t="s">
        <v>264</v>
      </c>
      <c r="E89" s="14" t="s">
        <v>36</v>
      </c>
      <c r="F89" s="42">
        <v>21</v>
      </c>
      <c r="G89" s="42" t="s">
        <v>544</v>
      </c>
    </row>
    <row r="90" spans="1:7" ht="25.5" x14ac:dyDescent="0.2">
      <c r="A90" s="45" t="s">
        <v>265</v>
      </c>
      <c r="B90" s="15" t="s">
        <v>266</v>
      </c>
      <c r="C90" s="45" t="s">
        <v>580</v>
      </c>
      <c r="D90" s="45" t="s">
        <v>267</v>
      </c>
      <c r="E90" s="14" t="s">
        <v>36</v>
      </c>
      <c r="F90" s="42">
        <v>15</v>
      </c>
      <c r="G90" s="42" t="s">
        <v>544</v>
      </c>
    </row>
    <row r="91" spans="1:7" ht="25.5" x14ac:dyDescent="0.2">
      <c r="A91" s="45" t="s">
        <v>268</v>
      </c>
      <c r="B91" s="15" t="s">
        <v>269</v>
      </c>
      <c r="C91" s="45" t="s">
        <v>580</v>
      </c>
      <c r="D91" s="45" t="s">
        <v>270</v>
      </c>
      <c r="E91" s="14" t="s">
        <v>36</v>
      </c>
      <c r="F91" s="42">
        <v>26</v>
      </c>
      <c r="G91" s="42" t="s">
        <v>544</v>
      </c>
    </row>
    <row r="92" spans="1:7" ht="25.5" x14ac:dyDescent="0.2">
      <c r="A92" s="45" t="s">
        <v>271</v>
      </c>
      <c r="B92" s="15" t="s">
        <v>272</v>
      </c>
      <c r="C92" s="45" t="s">
        <v>580</v>
      </c>
      <c r="D92" s="45" t="s">
        <v>273</v>
      </c>
      <c r="E92" s="14" t="s">
        <v>35</v>
      </c>
      <c r="F92" s="42">
        <v>3</v>
      </c>
      <c r="G92" s="42" t="s">
        <v>544</v>
      </c>
    </row>
    <row r="93" spans="1:7" x14ac:dyDescent="0.2">
      <c r="A93" s="47" t="s">
        <v>56</v>
      </c>
      <c r="B93" s="47"/>
      <c r="C93" s="47"/>
      <c r="D93" s="47" t="s">
        <v>274</v>
      </c>
      <c r="E93" s="47"/>
      <c r="F93" s="41"/>
      <c r="G93" s="41"/>
    </row>
    <row r="94" spans="1:7" x14ac:dyDescent="0.2">
      <c r="A94" s="45" t="s">
        <v>275</v>
      </c>
      <c r="B94" s="15" t="s">
        <v>276</v>
      </c>
      <c r="C94" s="45" t="s">
        <v>580</v>
      </c>
      <c r="D94" s="45" t="s">
        <v>277</v>
      </c>
      <c r="E94" s="14" t="s">
        <v>35</v>
      </c>
      <c r="F94" s="42">
        <v>2</v>
      </c>
      <c r="G94" s="42" t="s">
        <v>544</v>
      </c>
    </row>
    <row r="95" spans="1:7" x14ac:dyDescent="0.2">
      <c r="A95" s="45" t="s">
        <v>278</v>
      </c>
      <c r="B95" s="15" t="s">
        <v>279</v>
      </c>
      <c r="C95" s="45" t="s">
        <v>580</v>
      </c>
      <c r="D95" s="45" t="s">
        <v>280</v>
      </c>
      <c r="E95" s="14" t="s">
        <v>35</v>
      </c>
      <c r="F95" s="42">
        <v>2</v>
      </c>
      <c r="G95" s="42" t="s">
        <v>544</v>
      </c>
    </row>
    <row r="96" spans="1:7" x14ac:dyDescent="0.2">
      <c r="A96" s="45" t="s">
        <v>281</v>
      </c>
      <c r="B96" s="15" t="s">
        <v>282</v>
      </c>
      <c r="C96" s="45" t="s">
        <v>580</v>
      </c>
      <c r="D96" s="45" t="s">
        <v>283</v>
      </c>
      <c r="E96" s="14" t="s">
        <v>36</v>
      </c>
      <c r="F96" s="42">
        <v>45</v>
      </c>
      <c r="G96" s="42" t="s">
        <v>544</v>
      </c>
    </row>
    <row r="97" spans="1:7" x14ac:dyDescent="0.2">
      <c r="A97" s="45" t="s">
        <v>284</v>
      </c>
      <c r="B97" s="15" t="s">
        <v>285</v>
      </c>
      <c r="C97" s="45" t="s">
        <v>580</v>
      </c>
      <c r="D97" s="45" t="s">
        <v>286</v>
      </c>
      <c r="E97" s="14" t="s">
        <v>36</v>
      </c>
      <c r="F97" s="42">
        <v>22</v>
      </c>
      <c r="G97" s="42" t="s">
        <v>544</v>
      </c>
    </row>
    <row r="98" spans="1:7" x14ac:dyDescent="0.2">
      <c r="A98" s="45" t="s">
        <v>287</v>
      </c>
      <c r="B98" s="15" t="s">
        <v>288</v>
      </c>
      <c r="C98" s="45" t="s">
        <v>580</v>
      </c>
      <c r="D98" s="45" t="s">
        <v>289</v>
      </c>
      <c r="E98" s="14" t="s">
        <v>36</v>
      </c>
      <c r="F98" s="42">
        <v>12</v>
      </c>
      <c r="G98" s="42" t="s">
        <v>544</v>
      </c>
    </row>
    <row r="99" spans="1:7" x14ac:dyDescent="0.2">
      <c r="A99" s="45" t="s">
        <v>290</v>
      </c>
      <c r="B99" s="15" t="s">
        <v>570</v>
      </c>
      <c r="C99" s="45" t="s">
        <v>580</v>
      </c>
      <c r="D99" s="45" t="s">
        <v>571</v>
      </c>
      <c r="E99" s="14" t="s">
        <v>35</v>
      </c>
      <c r="F99" s="42">
        <v>1</v>
      </c>
      <c r="G99" s="42" t="s">
        <v>544</v>
      </c>
    </row>
    <row r="100" spans="1:7" x14ac:dyDescent="0.2">
      <c r="A100" s="47" t="s">
        <v>291</v>
      </c>
      <c r="B100" s="47"/>
      <c r="C100" s="47"/>
      <c r="D100" s="47" t="s">
        <v>292</v>
      </c>
      <c r="E100" s="47"/>
      <c r="F100" s="41"/>
      <c r="G100" s="41"/>
    </row>
    <row r="101" spans="1:7" ht="25.5" x14ac:dyDescent="0.2">
      <c r="A101" s="45" t="s">
        <v>293</v>
      </c>
      <c r="B101" s="15" t="s">
        <v>294</v>
      </c>
      <c r="C101" s="45" t="s">
        <v>580</v>
      </c>
      <c r="D101" s="45" t="s">
        <v>295</v>
      </c>
      <c r="E101" s="14" t="s">
        <v>36</v>
      </c>
      <c r="F101" s="42">
        <v>25</v>
      </c>
      <c r="G101" s="42" t="s">
        <v>544</v>
      </c>
    </row>
    <row r="102" spans="1:7" ht="25.5" x14ac:dyDescent="0.2">
      <c r="A102" s="45" t="s">
        <v>296</v>
      </c>
      <c r="B102" s="15" t="s">
        <v>297</v>
      </c>
      <c r="C102" s="45" t="s">
        <v>580</v>
      </c>
      <c r="D102" s="45" t="s">
        <v>298</v>
      </c>
      <c r="E102" s="14" t="s">
        <v>36</v>
      </c>
      <c r="F102" s="42">
        <v>41</v>
      </c>
      <c r="G102" s="42" t="s">
        <v>544</v>
      </c>
    </row>
    <row r="103" spans="1:7" ht="25.5" x14ac:dyDescent="0.2">
      <c r="A103" s="45" t="s">
        <v>299</v>
      </c>
      <c r="B103" s="15" t="s">
        <v>272</v>
      </c>
      <c r="C103" s="45" t="s">
        <v>580</v>
      </c>
      <c r="D103" s="45" t="s">
        <v>273</v>
      </c>
      <c r="E103" s="14" t="s">
        <v>35</v>
      </c>
      <c r="F103" s="42">
        <v>1</v>
      </c>
      <c r="G103" s="42" t="s">
        <v>544</v>
      </c>
    </row>
    <row r="104" spans="1:7" x14ac:dyDescent="0.2">
      <c r="A104" s="47" t="s">
        <v>300</v>
      </c>
      <c r="B104" s="47"/>
      <c r="C104" s="47"/>
      <c r="D104" s="47" t="s">
        <v>301</v>
      </c>
      <c r="E104" s="47"/>
      <c r="F104" s="41"/>
      <c r="G104" s="41"/>
    </row>
    <row r="105" spans="1:7" ht="25.5" x14ac:dyDescent="0.2">
      <c r="A105" s="45" t="s">
        <v>302</v>
      </c>
      <c r="B105" s="15" t="s">
        <v>303</v>
      </c>
      <c r="C105" s="45" t="s">
        <v>580</v>
      </c>
      <c r="D105" s="45" t="s">
        <v>304</v>
      </c>
      <c r="E105" s="14" t="s">
        <v>35</v>
      </c>
      <c r="F105" s="19">
        <v>2</v>
      </c>
      <c r="G105" s="19" t="s">
        <v>545</v>
      </c>
    </row>
    <row r="106" spans="1:7" ht="25.5" x14ac:dyDescent="0.2">
      <c r="A106" s="45" t="s">
        <v>305</v>
      </c>
      <c r="B106" s="15" t="s">
        <v>306</v>
      </c>
      <c r="C106" s="45" t="s">
        <v>580</v>
      </c>
      <c r="D106" s="45" t="s">
        <v>307</v>
      </c>
      <c r="E106" s="14" t="s">
        <v>35</v>
      </c>
      <c r="F106" s="19">
        <v>3</v>
      </c>
      <c r="G106" s="19" t="s">
        <v>548</v>
      </c>
    </row>
    <row r="107" spans="1:7" ht="25.5" x14ac:dyDescent="0.2">
      <c r="A107" s="45" t="s">
        <v>308</v>
      </c>
      <c r="B107" s="15" t="s">
        <v>309</v>
      </c>
      <c r="C107" s="45" t="s">
        <v>580</v>
      </c>
      <c r="D107" s="45" t="s">
        <v>310</v>
      </c>
      <c r="E107" s="14" t="s">
        <v>36</v>
      </c>
      <c r="F107" s="19">
        <v>0.8</v>
      </c>
      <c r="G107" s="19" t="s">
        <v>549</v>
      </c>
    </row>
    <row r="108" spans="1:7" ht="25.5" x14ac:dyDescent="0.2">
      <c r="A108" s="45" t="s">
        <v>311</v>
      </c>
      <c r="B108" s="15" t="s">
        <v>312</v>
      </c>
      <c r="C108" s="45" t="s">
        <v>580</v>
      </c>
      <c r="D108" s="45" t="s">
        <v>313</v>
      </c>
      <c r="E108" s="14" t="s">
        <v>35</v>
      </c>
      <c r="F108" s="19">
        <v>1</v>
      </c>
      <c r="G108" s="19" t="s">
        <v>547</v>
      </c>
    </row>
    <row r="109" spans="1:7" ht="25.5" x14ac:dyDescent="0.2">
      <c r="A109" s="45" t="s">
        <v>314</v>
      </c>
      <c r="B109" s="15" t="s">
        <v>315</v>
      </c>
      <c r="C109" s="45" t="s">
        <v>580</v>
      </c>
      <c r="D109" s="45" t="s">
        <v>316</v>
      </c>
      <c r="E109" s="14" t="s">
        <v>35</v>
      </c>
      <c r="F109" s="19">
        <v>1</v>
      </c>
      <c r="G109" s="19" t="s">
        <v>546</v>
      </c>
    </row>
    <row r="110" spans="1:7" ht="25.5" x14ac:dyDescent="0.2">
      <c r="A110" s="45" t="s">
        <v>317</v>
      </c>
      <c r="B110" s="15" t="s">
        <v>318</v>
      </c>
      <c r="C110" s="45" t="s">
        <v>580</v>
      </c>
      <c r="D110" s="45" t="s">
        <v>319</v>
      </c>
      <c r="E110" s="14" t="s">
        <v>35</v>
      </c>
      <c r="F110" s="19">
        <v>1</v>
      </c>
      <c r="G110" s="19" t="s">
        <v>546</v>
      </c>
    </row>
    <row r="111" spans="1:7" x14ac:dyDescent="0.2">
      <c r="A111" s="47" t="s">
        <v>572</v>
      </c>
      <c r="B111" s="47"/>
      <c r="C111" s="47"/>
      <c r="D111" s="47" t="s">
        <v>514</v>
      </c>
      <c r="E111" s="47"/>
      <c r="F111" s="41"/>
      <c r="G111" s="41"/>
    </row>
    <row r="112" spans="1:7" ht="25.5" x14ac:dyDescent="0.2">
      <c r="A112" s="45" t="s">
        <v>573</v>
      </c>
      <c r="B112" s="15" t="s">
        <v>415</v>
      </c>
      <c r="C112" s="45" t="s">
        <v>64</v>
      </c>
      <c r="D112" s="45" t="s">
        <v>416</v>
      </c>
      <c r="E112" s="14" t="s">
        <v>36</v>
      </c>
      <c r="F112" s="42">
        <v>16</v>
      </c>
      <c r="G112" s="42" t="s">
        <v>544</v>
      </c>
    </row>
    <row r="113" spans="1:7" x14ac:dyDescent="0.2">
      <c r="A113" s="47" t="s">
        <v>41</v>
      </c>
      <c r="B113" s="47"/>
      <c r="C113" s="47"/>
      <c r="D113" s="47" t="s">
        <v>39</v>
      </c>
      <c r="E113" s="47"/>
      <c r="F113" s="41"/>
      <c r="G113" s="41"/>
    </row>
    <row r="114" spans="1:7" x14ac:dyDescent="0.2">
      <c r="A114" s="47" t="s">
        <v>57</v>
      </c>
      <c r="B114" s="47"/>
      <c r="C114" s="47"/>
      <c r="D114" s="47" t="s">
        <v>320</v>
      </c>
      <c r="E114" s="47"/>
      <c r="F114" s="41"/>
      <c r="G114" s="41"/>
    </row>
    <row r="115" spans="1:7" ht="25.5" x14ac:dyDescent="0.2">
      <c r="A115" s="45" t="s">
        <v>321</v>
      </c>
      <c r="B115" s="15" t="s">
        <v>322</v>
      </c>
      <c r="C115" s="45" t="s">
        <v>66</v>
      </c>
      <c r="D115" s="45" t="s">
        <v>323</v>
      </c>
      <c r="E115" s="14" t="s">
        <v>35</v>
      </c>
      <c r="F115" s="42">
        <v>1</v>
      </c>
      <c r="G115" s="42" t="s">
        <v>544</v>
      </c>
    </row>
    <row r="116" spans="1:7" x14ac:dyDescent="0.2">
      <c r="A116" s="45" t="s">
        <v>324</v>
      </c>
      <c r="B116" s="15" t="s">
        <v>325</v>
      </c>
      <c r="C116" s="45" t="s">
        <v>580</v>
      </c>
      <c r="D116" s="45" t="s">
        <v>326</v>
      </c>
      <c r="E116" s="14" t="s">
        <v>35</v>
      </c>
      <c r="F116" s="42">
        <v>3</v>
      </c>
      <c r="G116" s="42" t="s">
        <v>544</v>
      </c>
    </row>
    <row r="117" spans="1:7" ht="25.5" x14ac:dyDescent="0.2">
      <c r="A117" s="45" t="s">
        <v>327</v>
      </c>
      <c r="B117" s="15" t="s">
        <v>328</v>
      </c>
      <c r="C117" s="45" t="s">
        <v>580</v>
      </c>
      <c r="D117" s="45" t="s">
        <v>329</v>
      </c>
      <c r="E117" s="14" t="s">
        <v>35</v>
      </c>
      <c r="F117" s="42">
        <v>4</v>
      </c>
      <c r="G117" s="42" t="s">
        <v>544</v>
      </c>
    </row>
    <row r="118" spans="1:7" x14ac:dyDescent="0.2">
      <c r="A118" s="45" t="s">
        <v>330</v>
      </c>
      <c r="B118" s="15" t="s">
        <v>331</v>
      </c>
      <c r="C118" s="45" t="s">
        <v>580</v>
      </c>
      <c r="D118" s="45" t="s">
        <v>332</v>
      </c>
      <c r="E118" s="14" t="s">
        <v>35</v>
      </c>
      <c r="F118" s="42">
        <v>1</v>
      </c>
      <c r="G118" s="42" t="s">
        <v>544</v>
      </c>
    </row>
    <row r="119" spans="1:7" x14ac:dyDescent="0.2">
      <c r="A119" s="45" t="s">
        <v>333</v>
      </c>
      <c r="B119" s="15" t="s">
        <v>334</v>
      </c>
      <c r="C119" s="45" t="s">
        <v>580</v>
      </c>
      <c r="D119" s="45" t="s">
        <v>335</v>
      </c>
      <c r="E119" s="14" t="s">
        <v>35</v>
      </c>
      <c r="F119" s="42">
        <v>16</v>
      </c>
      <c r="G119" s="42" t="s">
        <v>544</v>
      </c>
    </row>
    <row r="120" spans="1:7" x14ac:dyDescent="0.2">
      <c r="A120" s="45" t="s">
        <v>336</v>
      </c>
      <c r="B120" s="15" t="s">
        <v>337</v>
      </c>
      <c r="C120" s="45" t="s">
        <v>580</v>
      </c>
      <c r="D120" s="45" t="s">
        <v>338</v>
      </c>
      <c r="E120" s="14" t="s">
        <v>35</v>
      </c>
      <c r="F120" s="42">
        <v>11</v>
      </c>
      <c r="G120" s="42" t="s">
        <v>544</v>
      </c>
    </row>
    <row r="121" spans="1:7" x14ac:dyDescent="0.2">
      <c r="A121" s="45" t="s">
        <v>339</v>
      </c>
      <c r="B121" s="15" t="s">
        <v>340</v>
      </c>
      <c r="C121" s="45" t="s">
        <v>580</v>
      </c>
      <c r="D121" s="45" t="s">
        <v>341</v>
      </c>
      <c r="E121" s="14" t="s">
        <v>35</v>
      </c>
      <c r="F121" s="42">
        <v>1</v>
      </c>
      <c r="G121" s="42" t="s">
        <v>544</v>
      </c>
    </row>
    <row r="122" spans="1:7" x14ac:dyDescent="0.2">
      <c r="A122" s="45" t="s">
        <v>342</v>
      </c>
      <c r="B122" s="15" t="s">
        <v>343</v>
      </c>
      <c r="C122" s="45" t="s">
        <v>580</v>
      </c>
      <c r="D122" s="45" t="s">
        <v>344</v>
      </c>
      <c r="E122" s="14" t="s">
        <v>36</v>
      </c>
      <c r="F122" s="42">
        <v>20</v>
      </c>
      <c r="G122" s="42" t="s">
        <v>544</v>
      </c>
    </row>
    <row r="123" spans="1:7" x14ac:dyDescent="0.2">
      <c r="A123" s="45" t="s">
        <v>345</v>
      </c>
      <c r="B123" s="15" t="s">
        <v>146</v>
      </c>
      <c r="C123" s="45" t="s">
        <v>580</v>
      </c>
      <c r="D123" s="45" t="s">
        <v>147</v>
      </c>
      <c r="E123" s="14" t="s">
        <v>36</v>
      </c>
      <c r="F123" s="42">
        <v>650</v>
      </c>
      <c r="G123" s="42" t="s">
        <v>544</v>
      </c>
    </row>
    <row r="124" spans="1:7" x14ac:dyDescent="0.2">
      <c r="A124" s="45" t="s">
        <v>346</v>
      </c>
      <c r="B124" s="15" t="s">
        <v>148</v>
      </c>
      <c r="C124" s="45" t="s">
        <v>580</v>
      </c>
      <c r="D124" s="45" t="s">
        <v>149</v>
      </c>
      <c r="E124" s="14" t="s">
        <v>36</v>
      </c>
      <c r="F124" s="42">
        <v>500</v>
      </c>
      <c r="G124" s="42" t="s">
        <v>544</v>
      </c>
    </row>
    <row r="125" spans="1:7" x14ac:dyDescent="0.2">
      <c r="A125" s="45" t="s">
        <v>347</v>
      </c>
      <c r="B125" s="15" t="s">
        <v>150</v>
      </c>
      <c r="C125" s="45" t="s">
        <v>580</v>
      </c>
      <c r="D125" s="45" t="s">
        <v>151</v>
      </c>
      <c r="E125" s="14" t="s">
        <v>36</v>
      </c>
      <c r="F125" s="42">
        <v>300</v>
      </c>
      <c r="G125" s="42" t="s">
        <v>544</v>
      </c>
    </row>
    <row r="126" spans="1:7" x14ac:dyDescent="0.2">
      <c r="A126" s="45" t="s">
        <v>348</v>
      </c>
      <c r="B126" s="15" t="s">
        <v>152</v>
      </c>
      <c r="C126" s="45" t="s">
        <v>580</v>
      </c>
      <c r="D126" s="45" t="s">
        <v>153</v>
      </c>
      <c r="E126" s="14" t="s">
        <v>36</v>
      </c>
      <c r="F126" s="42">
        <v>200</v>
      </c>
      <c r="G126" s="42" t="s">
        <v>544</v>
      </c>
    </row>
    <row r="127" spans="1:7" x14ac:dyDescent="0.2">
      <c r="A127" s="45" t="s">
        <v>349</v>
      </c>
      <c r="B127" s="15" t="s">
        <v>350</v>
      </c>
      <c r="C127" s="45" t="s">
        <v>580</v>
      </c>
      <c r="D127" s="45" t="s">
        <v>351</v>
      </c>
      <c r="E127" s="14" t="s">
        <v>35</v>
      </c>
      <c r="F127" s="42">
        <v>7</v>
      </c>
      <c r="G127" s="42" t="s">
        <v>544</v>
      </c>
    </row>
    <row r="128" spans="1:7" x14ac:dyDescent="0.2">
      <c r="A128" s="45" t="s">
        <v>352</v>
      </c>
      <c r="B128" s="15" t="s">
        <v>154</v>
      </c>
      <c r="C128" s="45" t="s">
        <v>580</v>
      </c>
      <c r="D128" s="45" t="s">
        <v>155</v>
      </c>
      <c r="E128" s="14" t="s">
        <v>35</v>
      </c>
      <c r="F128" s="42">
        <v>8</v>
      </c>
      <c r="G128" s="42" t="s">
        <v>544</v>
      </c>
    </row>
    <row r="129" spans="1:7" x14ac:dyDescent="0.2">
      <c r="A129" s="45" t="s">
        <v>353</v>
      </c>
      <c r="B129" s="15" t="s">
        <v>156</v>
      </c>
      <c r="C129" s="45" t="s">
        <v>580</v>
      </c>
      <c r="D129" s="45" t="s">
        <v>157</v>
      </c>
      <c r="E129" s="14" t="s">
        <v>35</v>
      </c>
      <c r="F129" s="42">
        <v>1</v>
      </c>
      <c r="G129" s="42" t="s">
        <v>544</v>
      </c>
    </row>
    <row r="130" spans="1:7" ht="25.5" x14ac:dyDescent="0.2">
      <c r="A130" s="45" t="s">
        <v>354</v>
      </c>
      <c r="B130" s="15" t="s">
        <v>355</v>
      </c>
      <c r="C130" s="45" t="s">
        <v>580</v>
      </c>
      <c r="D130" s="45" t="s">
        <v>356</v>
      </c>
      <c r="E130" s="14" t="s">
        <v>36</v>
      </c>
      <c r="F130" s="42">
        <v>75</v>
      </c>
      <c r="G130" s="42" t="s">
        <v>544</v>
      </c>
    </row>
    <row r="131" spans="1:7" x14ac:dyDescent="0.2">
      <c r="A131" s="45" t="s">
        <v>357</v>
      </c>
      <c r="B131" s="15" t="s">
        <v>86</v>
      </c>
      <c r="C131" s="45" t="s">
        <v>580</v>
      </c>
      <c r="D131" s="45" t="s">
        <v>87</v>
      </c>
      <c r="E131" s="14" t="s">
        <v>36</v>
      </c>
      <c r="F131" s="42">
        <v>15</v>
      </c>
      <c r="G131" s="42" t="s">
        <v>544</v>
      </c>
    </row>
    <row r="132" spans="1:7" x14ac:dyDescent="0.2">
      <c r="A132" s="45" t="s">
        <v>358</v>
      </c>
      <c r="B132" s="15" t="s">
        <v>359</v>
      </c>
      <c r="C132" s="45" t="s">
        <v>580</v>
      </c>
      <c r="D132" s="45" t="s">
        <v>360</v>
      </c>
      <c r="E132" s="14" t="s">
        <v>36</v>
      </c>
      <c r="F132" s="42">
        <v>9</v>
      </c>
      <c r="G132" s="42" t="s">
        <v>544</v>
      </c>
    </row>
    <row r="133" spans="1:7" x14ac:dyDescent="0.2">
      <c r="A133" s="45" t="s">
        <v>361</v>
      </c>
      <c r="B133" s="15" t="s">
        <v>362</v>
      </c>
      <c r="C133" s="45" t="s">
        <v>580</v>
      </c>
      <c r="D133" s="45" t="s">
        <v>363</v>
      </c>
      <c r="E133" s="14" t="s">
        <v>36</v>
      </c>
      <c r="F133" s="42">
        <v>11</v>
      </c>
      <c r="G133" s="42" t="s">
        <v>544</v>
      </c>
    </row>
    <row r="134" spans="1:7" x14ac:dyDescent="0.2">
      <c r="A134" s="45" t="s">
        <v>364</v>
      </c>
      <c r="B134" s="15" t="s">
        <v>365</v>
      </c>
      <c r="C134" s="45" t="s">
        <v>580</v>
      </c>
      <c r="D134" s="45" t="s">
        <v>366</v>
      </c>
      <c r="E134" s="14" t="s">
        <v>35</v>
      </c>
      <c r="F134" s="42">
        <v>11</v>
      </c>
      <c r="G134" s="42" t="s">
        <v>544</v>
      </c>
    </row>
    <row r="135" spans="1:7" x14ac:dyDescent="0.2">
      <c r="A135" s="45" t="s">
        <v>367</v>
      </c>
      <c r="B135" s="15" t="s">
        <v>368</v>
      </c>
      <c r="C135" s="45" t="s">
        <v>580</v>
      </c>
      <c r="D135" s="45" t="s">
        <v>369</v>
      </c>
      <c r="E135" s="14" t="s">
        <v>35</v>
      </c>
      <c r="F135" s="42">
        <v>7</v>
      </c>
      <c r="G135" s="42" t="s">
        <v>544</v>
      </c>
    </row>
    <row r="136" spans="1:7" x14ac:dyDescent="0.2">
      <c r="A136" s="45" t="s">
        <v>370</v>
      </c>
      <c r="B136" s="15" t="s">
        <v>371</v>
      </c>
      <c r="C136" s="45" t="s">
        <v>580</v>
      </c>
      <c r="D136" s="45" t="s">
        <v>372</v>
      </c>
      <c r="E136" s="14" t="s">
        <v>35</v>
      </c>
      <c r="F136" s="42">
        <v>3</v>
      </c>
      <c r="G136" s="42" t="s">
        <v>544</v>
      </c>
    </row>
    <row r="137" spans="1:7" ht="13.5" customHeight="1" x14ac:dyDescent="0.2">
      <c r="A137" s="45" t="s">
        <v>373</v>
      </c>
      <c r="B137" s="15" t="s">
        <v>374</v>
      </c>
      <c r="C137" s="45" t="s">
        <v>580</v>
      </c>
      <c r="D137" s="45" t="s">
        <v>375</v>
      </c>
      <c r="E137" s="14" t="s">
        <v>35</v>
      </c>
      <c r="F137" s="42">
        <v>3</v>
      </c>
      <c r="G137" s="42" t="s">
        <v>544</v>
      </c>
    </row>
    <row r="138" spans="1:7" x14ac:dyDescent="0.2">
      <c r="A138" s="45" t="s">
        <v>376</v>
      </c>
      <c r="B138" s="15" t="s">
        <v>378</v>
      </c>
      <c r="C138" s="45" t="s">
        <v>580</v>
      </c>
      <c r="D138" s="45" t="s">
        <v>379</v>
      </c>
      <c r="E138" s="14" t="s">
        <v>169</v>
      </c>
      <c r="F138" s="42">
        <v>6</v>
      </c>
      <c r="G138" s="42" t="s">
        <v>544</v>
      </c>
    </row>
    <row r="139" spans="1:7" x14ac:dyDescent="0.2">
      <c r="A139" s="45" t="s">
        <v>377</v>
      </c>
      <c r="B139" s="15" t="s">
        <v>381</v>
      </c>
      <c r="C139" s="45" t="s">
        <v>580</v>
      </c>
      <c r="D139" s="45" t="s">
        <v>382</v>
      </c>
      <c r="E139" s="14" t="s">
        <v>35</v>
      </c>
      <c r="F139" s="42">
        <v>15</v>
      </c>
      <c r="G139" s="42" t="s">
        <v>544</v>
      </c>
    </row>
    <row r="140" spans="1:7" x14ac:dyDescent="0.2">
      <c r="A140" s="45" t="s">
        <v>380</v>
      </c>
      <c r="B140" s="15" t="s">
        <v>384</v>
      </c>
      <c r="C140" s="45" t="s">
        <v>580</v>
      </c>
      <c r="D140" s="45" t="s">
        <v>385</v>
      </c>
      <c r="E140" s="14" t="s">
        <v>35</v>
      </c>
      <c r="F140" s="42">
        <v>10</v>
      </c>
      <c r="G140" s="42" t="s">
        <v>544</v>
      </c>
    </row>
    <row r="141" spans="1:7" x14ac:dyDescent="0.2">
      <c r="A141" s="45" t="s">
        <v>383</v>
      </c>
      <c r="B141" s="15" t="s">
        <v>387</v>
      </c>
      <c r="C141" s="45" t="s">
        <v>580</v>
      </c>
      <c r="D141" s="45" t="s">
        <v>388</v>
      </c>
      <c r="E141" s="14" t="s">
        <v>169</v>
      </c>
      <c r="F141" s="42">
        <v>28</v>
      </c>
      <c r="G141" s="42" t="s">
        <v>544</v>
      </c>
    </row>
    <row r="142" spans="1:7" x14ac:dyDescent="0.2">
      <c r="A142" s="45" t="s">
        <v>386</v>
      </c>
      <c r="B142" s="15" t="s">
        <v>390</v>
      </c>
      <c r="C142" s="45" t="s">
        <v>580</v>
      </c>
      <c r="D142" s="45" t="s">
        <v>391</v>
      </c>
      <c r="E142" s="14" t="s">
        <v>35</v>
      </c>
      <c r="F142" s="42">
        <v>5</v>
      </c>
      <c r="G142" s="42" t="s">
        <v>544</v>
      </c>
    </row>
    <row r="143" spans="1:7" ht="25.5" x14ac:dyDescent="0.2">
      <c r="A143" s="45" t="s">
        <v>389</v>
      </c>
      <c r="B143" s="15" t="s">
        <v>393</v>
      </c>
      <c r="C143" s="45" t="s">
        <v>580</v>
      </c>
      <c r="D143" s="45" t="s">
        <v>394</v>
      </c>
      <c r="E143" s="14" t="s">
        <v>35</v>
      </c>
      <c r="F143" s="19">
        <v>2</v>
      </c>
      <c r="G143" s="19" t="s">
        <v>550</v>
      </c>
    </row>
    <row r="144" spans="1:7" ht="25.5" x14ac:dyDescent="0.2">
      <c r="A144" s="45" t="s">
        <v>392</v>
      </c>
      <c r="B144" s="15" t="s">
        <v>396</v>
      </c>
      <c r="C144" s="45" t="s">
        <v>580</v>
      </c>
      <c r="D144" s="45" t="s">
        <v>397</v>
      </c>
      <c r="E144" s="14" t="s">
        <v>35</v>
      </c>
      <c r="F144" s="19">
        <v>11</v>
      </c>
      <c r="G144" s="19" t="s">
        <v>551</v>
      </c>
    </row>
    <row r="145" spans="1:7" x14ac:dyDescent="0.2">
      <c r="A145" s="45" t="s">
        <v>395</v>
      </c>
      <c r="B145" s="15" t="s">
        <v>398</v>
      </c>
      <c r="C145" s="45" t="s">
        <v>580</v>
      </c>
      <c r="D145" s="45" t="s">
        <v>399</v>
      </c>
      <c r="E145" s="14" t="s">
        <v>35</v>
      </c>
      <c r="F145" s="19">
        <f>F144*2</f>
        <v>22</v>
      </c>
      <c r="G145" s="19" t="s">
        <v>552</v>
      </c>
    </row>
    <row r="146" spans="1:7" x14ac:dyDescent="0.2">
      <c r="A146" s="47" t="s">
        <v>58</v>
      </c>
      <c r="B146" s="47"/>
      <c r="C146" s="47"/>
      <c r="D146" s="47" t="s">
        <v>400</v>
      </c>
      <c r="E146" s="47"/>
      <c r="F146" s="41"/>
      <c r="G146" s="41"/>
    </row>
    <row r="147" spans="1:7" ht="25.5" x14ac:dyDescent="0.2">
      <c r="A147" s="45" t="s">
        <v>401</v>
      </c>
      <c r="B147" s="15" t="s">
        <v>88</v>
      </c>
      <c r="C147" s="45" t="s">
        <v>580</v>
      </c>
      <c r="D147" s="45" t="s">
        <v>89</v>
      </c>
      <c r="E147" s="14" t="s">
        <v>36</v>
      </c>
      <c r="F147" s="42">
        <v>15</v>
      </c>
      <c r="G147" s="42" t="s">
        <v>544</v>
      </c>
    </row>
    <row r="148" spans="1:7" x14ac:dyDescent="0.2">
      <c r="A148" s="45" t="s">
        <v>402</v>
      </c>
      <c r="B148" s="15" t="s">
        <v>403</v>
      </c>
      <c r="C148" s="45" t="s">
        <v>580</v>
      </c>
      <c r="D148" s="45" t="s">
        <v>404</v>
      </c>
      <c r="E148" s="14" t="s">
        <v>36</v>
      </c>
      <c r="F148" s="42">
        <v>45</v>
      </c>
      <c r="G148" s="42" t="s">
        <v>544</v>
      </c>
    </row>
    <row r="149" spans="1:7" x14ac:dyDescent="0.2">
      <c r="A149" s="45" t="s">
        <v>405</v>
      </c>
      <c r="B149" s="15" t="s">
        <v>406</v>
      </c>
      <c r="C149" s="45" t="s">
        <v>580</v>
      </c>
      <c r="D149" s="45" t="s">
        <v>407</v>
      </c>
      <c r="E149" s="14" t="s">
        <v>36</v>
      </c>
      <c r="F149" s="42">
        <v>30</v>
      </c>
      <c r="G149" s="42" t="s">
        <v>544</v>
      </c>
    </row>
    <row r="150" spans="1:7" x14ac:dyDescent="0.2">
      <c r="A150" s="45" t="s">
        <v>408</v>
      </c>
      <c r="B150" s="15" t="s">
        <v>409</v>
      </c>
      <c r="C150" s="45" t="s">
        <v>580</v>
      </c>
      <c r="D150" s="45" t="s">
        <v>410</v>
      </c>
      <c r="E150" s="14" t="s">
        <v>35</v>
      </c>
      <c r="F150" s="42">
        <v>4</v>
      </c>
      <c r="G150" s="42" t="s">
        <v>544</v>
      </c>
    </row>
    <row r="151" spans="1:7" x14ac:dyDescent="0.2">
      <c r="A151" s="45" t="s">
        <v>411</v>
      </c>
      <c r="B151" s="15" t="s">
        <v>90</v>
      </c>
      <c r="C151" s="45" t="s">
        <v>580</v>
      </c>
      <c r="D151" s="45" t="s">
        <v>91</v>
      </c>
      <c r="E151" s="14" t="s">
        <v>35</v>
      </c>
      <c r="F151" s="42">
        <v>4</v>
      </c>
      <c r="G151" s="42" t="s">
        <v>544</v>
      </c>
    </row>
    <row r="152" spans="1:7" ht="25.5" x14ac:dyDescent="0.2">
      <c r="A152" s="45" t="s">
        <v>412</v>
      </c>
      <c r="B152" s="15" t="s">
        <v>272</v>
      </c>
      <c r="C152" s="45" t="s">
        <v>580</v>
      </c>
      <c r="D152" s="45" t="s">
        <v>273</v>
      </c>
      <c r="E152" s="14" t="s">
        <v>35</v>
      </c>
      <c r="F152" s="42">
        <v>4</v>
      </c>
      <c r="G152" s="42" t="s">
        <v>544</v>
      </c>
    </row>
    <row r="153" spans="1:7" ht="12.75" customHeight="1" x14ac:dyDescent="0.2">
      <c r="A153" s="45" t="s">
        <v>413</v>
      </c>
      <c r="B153" s="15" t="s">
        <v>86</v>
      </c>
      <c r="C153" s="45" t="s">
        <v>580</v>
      </c>
      <c r="D153" s="45" t="s">
        <v>87</v>
      </c>
      <c r="E153" s="14" t="s">
        <v>36</v>
      </c>
      <c r="F153" s="42">
        <v>15</v>
      </c>
      <c r="G153" s="42" t="s">
        <v>544</v>
      </c>
    </row>
    <row r="154" spans="1:7" x14ac:dyDescent="0.2">
      <c r="A154" s="47" t="s">
        <v>160</v>
      </c>
      <c r="B154" s="47"/>
      <c r="C154" s="47"/>
      <c r="D154" s="47" t="s">
        <v>418</v>
      </c>
      <c r="E154" s="47"/>
      <c r="F154" s="41"/>
      <c r="G154" s="41"/>
    </row>
    <row r="155" spans="1:7" x14ac:dyDescent="0.2">
      <c r="A155" s="45" t="s">
        <v>414</v>
      </c>
      <c r="B155" s="15" t="s">
        <v>419</v>
      </c>
      <c r="C155" s="45" t="s">
        <v>580</v>
      </c>
      <c r="D155" s="45" t="s">
        <v>420</v>
      </c>
      <c r="E155" s="14" t="s">
        <v>36</v>
      </c>
      <c r="F155" s="42">
        <v>26</v>
      </c>
      <c r="G155" s="42" t="s">
        <v>544</v>
      </c>
    </row>
    <row r="156" spans="1:7" x14ac:dyDescent="0.2">
      <c r="A156" s="45" t="s">
        <v>417</v>
      </c>
      <c r="B156" s="15" t="s">
        <v>421</v>
      </c>
      <c r="C156" s="45" t="s">
        <v>580</v>
      </c>
      <c r="D156" s="45" t="s">
        <v>422</v>
      </c>
      <c r="E156" s="14" t="s">
        <v>36</v>
      </c>
      <c r="F156" s="42">
        <v>150</v>
      </c>
      <c r="G156" s="42" t="s">
        <v>544</v>
      </c>
    </row>
    <row r="157" spans="1:7" x14ac:dyDescent="0.2">
      <c r="A157" s="45" t="s">
        <v>574</v>
      </c>
      <c r="B157" s="15" t="s">
        <v>423</v>
      </c>
      <c r="C157" s="45" t="s">
        <v>580</v>
      </c>
      <c r="D157" s="45" t="s">
        <v>424</v>
      </c>
      <c r="E157" s="14" t="s">
        <v>36</v>
      </c>
      <c r="F157" s="42">
        <v>12</v>
      </c>
      <c r="G157" s="42" t="s">
        <v>544</v>
      </c>
    </row>
    <row r="158" spans="1:7" x14ac:dyDescent="0.2">
      <c r="A158" s="45" t="s">
        <v>575</v>
      </c>
      <c r="B158" s="15" t="s">
        <v>425</v>
      </c>
      <c r="C158" s="45" t="s">
        <v>580</v>
      </c>
      <c r="D158" s="45" t="s">
        <v>426</v>
      </c>
      <c r="E158" s="14" t="s">
        <v>35</v>
      </c>
      <c r="F158" s="42">
        <v>6</v>
      </c>
      <c r="G158" s="42" t="s">
        <v>544</v>
      </c>
    </row>
    <row r="159" spans="1:7" x14ac:dyDescent="0.2">
      <c r="A159" s="47" t="s">
        <v>42</v>
      </c>
      <c r="B159" s="47"/>
      <c r="C159" s="47"/>
      <c r="D159" s="47" t="s">
        <v>427</v>
      </c>
      <c r="E159" s="47"/>
      <c r="F159" s="41"/>
      <c r="G159" s="41"/>
    </row>
    <row r="160" spans="1:7" ht="25.5" x14ac:dyDescent="0.2">
      <c r="A160" s="45" t="s">
        <v>43</v>
      </c>
      <c r="B160" s="15" t="s">
        <v>92</v>
      </c>
      <c r="C160" s="45" t="s">
        <v>580</v>
      </c>
      <c r="D160" s="45" t="s">
        <v>93</v>
      </c>
      <c r="E160" s="14" t="s">
        <v>8</v>
      </c>
      <c r="F160" s="19">
        <f>[2]Acabamentos!$D$95</f>
        <v>114.053</v>
      </c>
      <c r="G160" s="19" t="s">
        <v>553</v>
      </c>
    </row>
    <row r="161" spans="1:7" ht="25.5" x14ac:dyDescent="0.2">
      <c r="A161" s="45" t="s">
        <v>428</v>
      </c>
      <c r="B161" s="15" t="s">
        <v>97</v>
      </c>
      <c r="C161" s="45" t="s">
        <v>580</v>
      </c>
      <c r="D161" s="45" t="s">
        <v>98</v>
      </c>
      <c r="E161" s="14" t="s">
        <v>8</v>
      </c>
      <c r="F161" s="19">
        <f>F160</f>
        <v>114.053</v>
      </c>
      <c r="G161" s="19" t="str">
        <f>G160</f>
        <v>ver arquivo 299 - O - 2221 - 35 - 001_0.xlsx, aba Acabamentos</v>
      </c>
    </row>
    <row r="162" spans="1:7" x14ac:dyDescent="0.2">
      <c r="A162" s="47" t="s">
        <v>429</v>
      </c>
      <c r="B162" s="47"/>
      <c r="C162" s="47"/>
      <c r="D162" s="47" t="s">
        <v>430</v>
      </c>
      <c r="E162" s="47"/>
      <c r="F162" s="41"/>
      <c r="G162" s="41"/>
    </row>
    <row r="163" spans="1:7" ht="25.5" x14ac:dyDescent="0.2">
      <c r="A163" s="45" t="s">
        <v>431</v>
      </c>
      <c r="B163" s="15" t="s">
        <v>92</v>
      </c>
      <c r="C163" s="45" t="s">
        <v>580</v>
      </c>
      <c r="D163" s="45" t="s">
        <v>93</v>
      </c>
      <c r="E163" s="14" t="s">
        <v>8</v>
      </c>
      <c r="F163" s="19">
        <f>[2]Acabamentos!$D$52+[2]Acabamentos!$D$54+[2]Acabamentos!$D$55</f>
        <v>158.51519999999999</v>
      </c>
      <c r="G163" s="19" t="s">
        <v>553</v>
      </c>
    </row>
    <row r="164" spans="1:7" ht="25.5" x14ac:dyDescent="0.2">
      <c r="A164" s="45" t="s">
        <v>432</v>
      </c>
      <c r="B164" s="15" t="s">
        <v>97</v>
      </c>
      <c r="C164" s="45" t="s">
        <v>580</v>
      </c>
      <c r="D164" s="45" t="s">
        <v>98</v>
      </c>
      <c r="E164" s="14" t="s">
        <v>8</v>
      </c>
      <c r="F164" s="19">
        <f>F163</f>
        <v>158.51519999999999</v>
      </c>
      <c r="G164" s="19" t="str">
        <f>G163</f>
        <v>ver arquivo 299 - O - 2221 - 35 - 001_0.xlsx, aba Acabamentos</v>
      </c>
    </row>
    <row r="165" spans="1:7" ht="25.5" x14ac:dyDescent="0.2">
      <c r="A165" s="45" t="s">
        <v>433</v>
      </c>
      <c r="B165" s="15" t="s">
        <v>506</v>
      </c>
      <c r="C165" s="45" t="s">
        <v>580</v>
      </c>
      <c r="D165" s="45" t="s">
        <v>507</v>
      </c>
      <c r="E165" s="14" t="s">
        <v>8</v>
      </c>
      <c r="F165" s="19">
        <f>[2]Acabamentos!$D$55</f>
        <v>77.027999999999992</v>
      </c>
      <c r="G165" s="19" t="s">
        <v>553</v>
      </c>
    </row>
    <row r="166" spans="1:7" ht="25.5" x14ac:dyDescent="0.2">
      <c r="A166" s="45" t="s">
        <v>576</v>
      </c>
      <c r="B166" s="15" t="s">
        <v>434</v>
      </c>
      <c r="C166" s="45" t="s">
        <v>580</v>
      </c>
      <c r="D166" s="45" t="s">
        <v>435</v>
      </c>
      <c r="E166" s="14" t="s">
        <v>36</v>
      </c>
      <c r="F166" s="19">
        <f>[2]Esquadrias!$E$36</f>
        <v>11.36</v>
      </c>
      <c r="G166" s="19" t="s">
        <v>543</v>
      </c>
    </row>
    <row r="167" spans="1:7" x14ac:dyDescent="0.2">
      <c r="A167" s="47" t="s">
        <v>436</v>
      </c>
      <c r="B167" s="47"/>
      <c r="C167" s="47"/>
      <c r="D167" s="47" t="s">
        <v>437</v>
      </c>
      <c r="E167" s="47"/>
      <c r="F167" s="41"/>
      <c r="G167" s="41"/>
    </row>
    <row r="168" spans="1:7" ht="25.5" x14ac:dyDescent="0.2">
      <c r="A168" s="45" t="s">
        <v>438</v>
      </c>
      <c r="B168" s="15" t="s">
        <v>92</v>
      </c>
      <c r="C168" s="45" t="s">
        <v>580</v>
      </c>
      <c r="D168" s="45" t="s">
        <v>93</v>
      </c>
      <c r="E168" s="14" t="s">
        <v>8</v>
      </c>
      <c r="F168" s="19">
        <f>[2]Fachadas!$C$10</f>
        <v>146.36960000000002</v>
      </c>
      <c r="G168" s="19" t="s">
        <v>554</v>
      </c>
    </row>
    <row r="169" spans="1:7" ht="25.5" x14ac:dyDescent="0.2">
      <c r="A169" s="45" t="s">
        <v>439</v>
      </c>
      <c r="B169" s="15" t="s">
        <v>97</v>
      </c>
      <c r="C169" s="45" t="s">
        <v>580</v>
      </c>
      <c r="D169" s="45" t="s">
        <v>98</v>
      </c>
      <c r="E169" s="14" t="s">
        <v>8</v>
      </c>
      <c r="F169" s="19">
        <f>F168</f>
        <v>146.36960000000002</v>
      </c>
      <c r="G169" s="19" t="str">
        <f>G168</f>
        <v>ver arquivo 299 - O - 2221 - 35 - 001_0.xlsx, aba Fachadas</v>
      </c>
    </row>
    <row r="170" spans="1:7" ht="25.5" x14ac:dyDescent="0.2">
      <c r="A170" s="45" t="s">
        <v>440</v>
      </c>
      <c r="B170" s="15" t="s">
        <v>441</v>
      </c>
      <c r="C170" s="45" t="s">
        <v>580</v>
      </c>
      <c r="D170" s="45" t="s">
        <v>442</v>
      </c>
      <c r="E170" s="14" t="s">
        <v>8</v>
      </c>
      <c r="F170" s="19">
        <f>[2]Fachadas!$C$11</f>
        <v>15.728000000000002</v>
      </c>
      <c r="G170" s="19" t="s">
        <v>554</v>
      </c>
    </row>
    <row r="171" spans="1:7" x14ac:dyDescent="0.2">
      <c r="A171" s="47" t="s">
        <v>445</v>
      </c>
      <c r="B171" s="47"/>
      <c r="C171" s="47"/>
      <c r="D171" s="47" t="s">
        <v>44</v>
      </c>
      <c r="E171" s="47"/>
      <c r="F171" s="41"/>
      <c r="G171" s="41"/>
    </row>
    <row r="172" spans="1:7" x14ac:dyDescent="0.2">
      <c r="A172" s="47" t="s">
        <v>446</v>
      </c>
      <c r="B172" s="47"/>
      <c r="C172" s="47"/>
      <c r="D172" s="47" t="s">
        <v>447</v>
      </c>
      <c r="E172" s="47"/>
      <c r="F172" s="41"/>
      <c r="G172" s="41"/>
    </row>
    <row r="173" spans="1:7" ht="38.25" x14ac:dyDescent="0.2">
      <c r="A173" s="45" t="s">
        <v>448</v>
      </c>
      <c r="B173" s="15" t="s">
        <v>449</v>
      </c>
      <c r="C173" s="45" t="s">
        <v>64</v>
      </c>
      <c r="D173" s="45" t="s">
        <v>450</v>
      </c>
      <c r="E173" s="14" t="s">
        <v>8</v>
      </c>
      <c r="F173" s="19">
        <f>[2]Acabamentos!$D$10</f>
        <v>114.053</v>
      </c>
      <c r="G173" s="19" t="s">
        <v>553</v>
      </c>
    </row>
    <row r="174" spans="1:7" ht="25.5" x14ac:dyDescent="0.2">
      <c r="A174" s="45" t="s">
        <v>451</v>
      </c>
      <c r="B174" s="15" t="s">
        <v>452</v>
      </c>
      <c r="C174" s="45" t="s">
        <v>580</v>
      </c>
      <c r="D174" s="45" t="s">
        <v>453</v>
      </c>
      <c r="E174" s="14" t="s">
        <v>8</v>
      </c>
      <c r="F174" s="19">
        <f>F173</f>
        <v>114.053</v>
      </c>
      <c r="G174" s="19" t="str">
        <f>G173</f>
        <v>ver arquivo 299 - O - 2221 - 35 - 001_0.xlsx, aba Acabamentos</v>
      </c>
    </row>
    <row r="175" spans="1:7" ht="25.5" x14ac:dyDescent="0.2">
      <c r="A175" s="45" t="s">
        <v>454</v>
      </c>
      <c r="B175" s="15" t="s">
        <v>455</v>
      </c>
      <c r="C175" s="45" t="s">
        <v>580</v>
      </c>
      <c r="D175" s="45" t="s">
        <v>456</v>
      </c>
      <c r="E175" s="14" t="s">
        <v>8</v>
      </c>
      <c r="F175" s="19">
        <f>F173</f>
        <v>114.053</v>
      </c>
      <c r="G175" s="19" t="str">
        <f>G173</f>
        <v>ver arquivo 299 - O - 2221 - 35 - 001_0.xlsx, aba Acabamentos</v>
      </c>
    </row>
    <row r="176" spans="1:7" ht="25.5" x14ac:dyDescent="0.2">
      <c r="A176" s="45" t="s">
        <v>457</v>
      </c>
      <c r="B176" s="15" t="s">
        <v>458</v>
      </c>
      <c r="C176" s="45" t="s">
        <v>580</v>
      </c>
      <c r="D176" s="45" t="s">
        <v>459</v>
      </c>
      <c r="E176" s="14" t="s">
        <v>36</v>
      </c>
      <c r="F176" s="19">
        <f>[2]Acabamentos!$D$31</f>
        <v>71.48</v>
      </c>
      <c r="G176" s="19" t="s">
        <v>553</v>
      </c>
    </row>
    <row r="177" spans="1:7" ht="25.5" x14ac:dyDescent="0.2">
      <c r="A177" s="45" t="s">
        <v>460</v>
      </c>
      <c r="B177" s="15" t="s">
        <v>461</v>
      </c>
      <c r="C177" s="45" t="s">
        <v>580</v>
      </c>
      <c r="D177" s="45" t="s">
        <v>462</v>
      </c>
      <c r="E177" s="14" t="s">
        <v>8</v>
      </c>
      <c r="F177" s="19">
        <f>F173</f>
        <v>114.053</v>
      </c>
      <c r="G177" s="19" t="str">
        <f>G173</f>
        <v>ver arquivo 299 - O - 2221 - 35 - 001_0.xlsx, aba Acabamentos</v>
      </c>
    </row>
    <row r="178" spans="1:7" x14ac:dyDescent="0.2">
      <c r="A178" s="45" t="s">
        <v>463</v>
      </c>
      <c r="B178" s="15" t="s">
        <v>69</v>
      </c>
      <c r="C178" s="45" t="s">
        <v>580</v>
      </c>
      <c r="D178" s="45" t="s">
        <v>45</v>
      </c>
      <c r="E178" s="14" t="s">
        <v>50</v>
      </c>
      <c r="F178" s="19">
        <f>F173*0.97</f>
        <v>110.63140999999999</v>
      </c>
      <c r="G178" s="19" t="s">
        <v>561</v>
      </c>
    </row>
    <row r="179" spans="1:7" ht="25.5" x14ac:dyDescent="0.2">
      <c r="A179" s="45" t="s">
        <v>464</v>
      </c>
      <c r="B179" s="15" t="s">
        <v>434</v>
      </c>
      <c r="C179" s="45" t="s">
        <v>580</v>
      </c>
      <c r="D179" s="45" t="s">
        <v>435</v>
      </c>
      <c r="E179" s="14" t="s">
        <v>36</v>
      </c>
      <c r="F179" s="19">
        <f>[2]Esquadrias!$E$28*1.7</f>
        <v>12.852</v>
      </c>
      <c r="G179" s="19" t="s">
        <v>543</v>
      </c>
    </row>
    <row r="180" spans="1:7" x14ac:dyDescent="0.2">
      <c r="A180" s="47" t="s">
        <v>465</v>
      </c>
      <c r="B180" s="47"/>
      <c r="C180" s="47"/>
      <c r="D180" s="47" t="s">
        <v>96</v>
      </c>
      <c r="E180" s="47"/>
      <c r="F180" s="41">
        <v>23.22</v>
      </c>
      <c r="G180" s="41"/>
    </row>
    <row r="181" spans="1:7" ht="25.5" x14ac:dyDescent="0.2">
      <c r="A181" s="45" t="s">
        <v>466</v>
      </c>
      <c r="B181" s="15" t="s">
        <v>162</v>
      </c>
      <c r="C181" s="45" t="s">
        <v>580</v>
      </c>
      <c r="D181" s="45" t="s">
        <v>163</v>
      </c>
      <c r="E181" s="14" t="s">
        <v>15</v>
      </c>
      <c r="F181" s="19">
        <f>F180*0.15</f>
        <v>3.4829999999999997</v>
      </c>
      <c r="G181" s="19" t="s">
        <v>555</v>
      </c>
    </row>
    <row r="182" spans="1:7" x14ac:dyDescent="0.2">
      <c r="A182" s="45" t="s">
        <v>467</v>
      </c>
      <c r="B182" s="15" t="s">
        <v>124</v>
      </c>
      <c r="C182" s="45" t="s">
        <v>580</v>
      </c>
      <c r="D182" s="45" t="s">
        <v>125</v>
      </c>
      <c r="E182" s="14" t="s">
        <v>15</v>
      </c>
      <c r="F182" s="19">
        <f>F180*0.05</f>
        <v>1.161</v>
      </c>
      <c r="G182" s="19" t="s">
        <v>556</v>
      </c>
    </row>
    <row r="183" spans="1:7" x14ac:dyDescent="0.2">
      <c r="A183" s="45" t="s">
        <v>468</v>
      </c>
      <c r="B183" s="15" t="s">
        <v>69</v>
      </c>
      <c r="C183" s="45" t="s">
        <v>580</v>
      </c>
      <c r="D183" s="45" t="s">
        <v>45</v>
      </c>
      <c r="E183" s="14" t="s">
        <v>50</v>
      </c>
      <c r="F183" s="19">
        <f>F180*0.97</f>
        <v>22.523399999999999</v>
      </c>
      <c r="G183" s="19" t="s">
        <v>557</v>
      </c>
    </row>
    <row r="184" spans="1:7" x14ac:dyDescent="0.2">
      <c r="A184" s="45" t="s">
        <v>469</v>
      </c>
      <c r="B184" s="15" t="s">
        <v>80</v>
      </c>
      <c r="C184" s="45" t="s">
        <v>580</v>
      </c>
      <c r="D184" s="45" t="s">
        <v>81</v>
      </c>
      <c r="E184" s="14" t="s">
        <v>15</v>
      </c>
      <c r="F184" s="19">
        <f>F180*0.07</f>
        <v>1.6254000000000002</v>
      </c>
      <c r="G184" s="19" t="s">
        <v>558</v>
      </c>
    </row>
    <row r="185" spans="1:7" ht="25.5" x14ac:dyDescent="0.2">
      <c r="A185" s="45" t="s">
        <v>470</v>
      </c>
      <c r="B185" s="15" t="s">
        <v>82</v>
      </c>
      <c r="C185" s="45" t="s">
        <v>580</v>
      </c>
      <c r="D185" s="45" t="s">
        <v>83</v>
      </c>
      <c r="E185" s="14" t="s">
        <v>15</v>
      </c>
      <c r="F185" s="19">
        <f>F184</f>
        <v>1.6254000000000002</v>
      </c>
      <c r="G185" s="19" t="str">
        <f>G184</f>
        <v>23,22m²*0,07m de espessura</v>
      </c>
    </row>
    <row r="186" spans="1:7" x14ac:dyDescent="0.2">
      <c r="A186" s="45" t="s">
        <v>471</v>
      </c>
      <c r="B186" s="15" t="s">
        <v>70</v>
      </c>
      <c r="C186" s="45" t="s">
        <v>580</v>
      </c>
      <c r="D186" s="45" t="s">
        <v>46</v>
      </c>
      <c r="E186" s="14" t="s">
        <v>36</v>
      </c>
      <c r="F186" s="19">
        <f>F180*0.4</f>
        <v>9.2880000000000003</v>
      </c>
      <c r="G186" s="19" t="s">
        <v>559</v>
      </c>
    </row>
    <row r="187" spans="1:7" x14ac:dyDescent="0.2">
      <c r="A187" s="45" t="s">
        <v>472</v>
      </c>
      <c r="B187" s="15" t="s">
        <v>94</v>
      </c>
      <c r="C187" s="45" t="s">
        <v>580</v>
      </c>
      <c r="D187" s="45" t="s">
        <v>95</v>
      </c>
      <c r="E187" s="14" t="s">
        <v>8</v>
      </c>
      <c r="F187" s="19">
        <f>F180</f>
        <v>23.22</v>
      </c>
      <c r="G187" s="19" t="s">
        <v>560</v>
      </c>
    </row>
    <row r="188" spans="1:7" x14ac:dyDescent="0.2">
      <c r="A188" s="47" t="s">
        <v>473</v>
      </c>
      <c r="B188" s="47"/>
      <c r="C188" s="47"/>
      <c r="D188" s="47" t="s">
        <v>47</v>
      </c>
      <c r="E188" s="47"/>
      <c r="F188" s="41"/>
      <c r="G188" s="41"/>
    </row>
    <row r="189" spans="1:7" ht="25.5" x14ac:dyDescent="0.2">
      <c r="A189" s="45" t="s">
        <v>474</v>
      </c>
      <c r="B189" s="15" t="s">
        <v>475</v>
      </c>
      <c r="C189" s="45" t="s">
        <v>580</v>
      </c>
      <c r="D189" s="45" t="s">
        <v>476</v>
      </c>
      <c r="E189" s="14" t="s">
        <v>8</v>
      </c>
      <c r="F189" s="19">
        <f>[2]Fachadas!$C$10+[2]Fachadas!$C$12+[2]Acabamentos!$D$54+[2]Acabamentos!$D$95</f>
        <v>521.29380000000003</v>
      </c>
      <c r="G189" s="19" t="s">
        <v>553</v>
      </c>
    </row>
    <row r="190" spans="1:7" ht="25.5" x14ac:dyDescent="0.2">
      <c r="A190" s="45" t="s">
        <v>477</v>
      </c>
      <c r="B190" s="15" t="s">
        <v>478</v>
      </c>
      <c r="C190" s="45" t="s">
        <v>580</v>
      </c>
      <c r="D190" s="45" t="s">
        <v>479</v>
      </c>
      <c r="E190" s="14" t="s">
        <v>8</v>
      </c>
      <c r="F190" s="19">
        <f>[2]Acabamentos!$D$53</f>
        <v>128.66400000000002</v>
      </c>
      <c r="G190" s="19" t="s">
        <v>553</v>
      </c>
    </row>
    <row r="191" spans="1:7" ht="25.5" x14ac:dyDescent="0.2">
      <c r="A191" s="45" t="s">
        <v>480</v>
      </c>
      <c r="B191" s="15" t="s">
        <v>481</v>
      </c>
      <c r="C191" s="45" t="s">
        <v>580</v>
      </c>
      <c r="D191" s="45" t="s">
        <v>482</v>
      </c>
      <c r="E191" s="14" t="s">
        <v>8</v>
      </c>
      <c r="F191" s="19">
        <f>[2]Esquadrias!$E$8+F69</f>
        <v>133.21786</v>
      </c>
      <c r="G191" s="19" t="s">
        <v>579</v>
      </c>
    </row>
    <row r="192" spans="1:7" ht="25.5" x14ac:dyDescent="0.2">
      <c r="A192" s="45" t="s">
        <v>483</v>
      </c>
      <c r="B192" s="15" t="s">
        <v>484</v>
      </c>
      <c r="C192" s="45" t="s">
        <v>580</v>
      </c>
      <c r="D192" s="45" t="s">
        <v>485</v>
      </c>
      <c r="E192" s="14" t="s">
        <v>8</v>
      </c>
      <c r="F192" s="19">
        <f>[2]Esquadrias!$E$9</f>
        <v>25.830000000000005</v>
      </c>
      <c r="G192" s="19" t="s">
        <v>543</v>
      </c>
    </row>
    <row r="193" spans="1:7" x14ac:dyDescent="0.2">
      <c r="A193" s="47" t="s">
        <v>486</v>
      </c>
      <c r="B193" s="47"/>
      <c r="C193" s="47"/>
      <c r="D193" s="47" t="s">
        <v>48</v>
      </c>
      <c r="E193" s="47"/>
      <c r="F193" s="41"/>
      <c r="G193" s="41"/>
    </row>
    <row r="194" spans="1:7" x14ac:dyDescent="0.2">
      <c r="A194" s="45" t="s">
        <v>487</v>
      </c>
      <c r="B194" s="15" t="s">
        <v>488</v>
      </c>
      <c r="C194" s="45" t="s">
        <v>580</v>
      </c>
      <c r="D194" s="45" t="s">
        <v>489</v>
      </c>
      <c r="E194" s="14" t="s">
        <v>8</v>
      </c>
      <c r="F194" s="19">
        <f>F173+F180</f>
        <v>137.273</v>
      </c>
      <c r="G194" s="19" t="s">
        <v>562</v>
      </c>
    </row>
    <row r="195" spans="1:7" x14ac:dyDescent="0.2">
      <c r="A195" s="45" t="s">
        <v>490</v>
      </c>
      <c r="B195" s="15" t="s">
        <v>491</v>
      </c>
      <c r="C195" s="45" t="s">
        <v>580</v>
      </c>
      <c r="D195" s="45" t="s">
        <v>492</v>
      </c>
      <c r="E195" s="14" t="s">
        <v>8</v>
      </c>
      <c r="F195" s="19">
        <v>5</v>
      </c>
      <c r="G195" s="19" t="s">
        <v>564</v>
      </c>
    </row>
    <row r="196" spans="1:7" ht="25.5" x14ac:dyDescent="0.2">
      <c r="A196" s="45" t="s">
        <v>493</v>
      </c>
      <c r="B196" s="15" t="s">
        <v>494</v>
      </c>
      <c r="C196" s="45" t="s">
        <v>580</v>
      </c>
      <c r="D196" s="45" t="s">
        <v>495</v>
      </c>
      <c r="E196" s="14" t="s">
        <v>8</v>
      </c>
      <c r="F196" s="19">
        <f>(2.4+2.25)*0.5</f>
        <v>2.3250000000000002</v>
      </c>
      <c r="G196" s="19" t="s">
        <v>565</v>
      </c>
    </row>
    <row r="197" spans="1:7" s="50" customFormat="1" x14ac:dyDescent="0.2">
      <c r="A197" s="52" t="s">
        <v>581</v>
      </c>
      <c r="B197" s="52"/>
      <c r="C197" s="52"/>
      <c r="D197" s="52" t="s">
        <v>582</v>
      </c>
      <c r="E197" s="52"/>
      <c r="F197" s="23"/>
      <c r="G197" s="23"/>
    </row>
    <row r="198" spans="1:7" s="50" customFormat="1" x14ac:dyDescent="0.2">
      <c r="A198" s="55" t="s">
        <v>583</v>
      </c>
      <c r="B198" s="57" t="s">
        <v>584</v>
      </c>
      <c r="C198" s="55" t="s">
        <v>65</v>
      </c>
      <c r="D198" s="55" t="s">
        <v>585</v>
      </c>
      <c r="E198" s="56" t="s">
        <v>36</v>
      </c>
      <c r="F198" s="57">
        <v>11.5</v>
      </c>
      <c r="G198" s="19" t="s">
        <v>595</v>
      </c>
    </row>
    <row r="199" spans="1:7" s="50" customFormat="1" x14ac:dyDescent="0.2">
      <c r="A199" s="55" t="s">
        <v>586</v>
      </c>
      <c r="B199" s="57" t="s">
        <v>587</v>
      </c>
      <c r="C199" s="55" t="s">
        <v>65</v>
      </c>
      <c r="D199" s="55" t="s">
        <v>588</v>
      </c>
      <c r="E199" s="56" t="s">
        <v>36</v>
      </c>
      <c r="F199" s="57">
        <v>9</v>
      </c>
      <c r="G199" s="19" t="s">
        <v>595</v>
      </c>
    </row>
    <row r="200" spans="1:7" s="50" customFormat="1" x14ac:dyDescent="0.2">
      <c r="A200" s="55" t="s">
        <v>589</v>
      </c>
      <c r="B200" s="57" t="s">
        <v>590</v>
      </c>
      <c r="C200" s="55" t="s">
        <v>65</v>
      </c>
      <c r="D200" s="55" t="s">
        <v>591</v>
      </c>
      <c r="E200" s="56" t="s">
        <v>35</v>
      </c>
      <c r="F200" s="57">
        <v>1</v>
      </c>
      <c r="G200" s="19" t="s">
        <v>595</v>
      </c>
    </row>
    <row r="201" spans="1:7" s="50" customFormat="1" x14ac:dyDescent="0.2">
      <c r="A201" s="55" t="s">
        <v>592</v>
      </c>
      <c r="B201" s="57" t="s">
        <v>593</v>
      </c>
      <c r="C201" s="55" t="s">
        <v>66</v>
      </c>
      <c r="D201" s="55" t="s">
        <v>594</v>
      </c>
      <c r="E201" s="56" t="s">
        <v>35</v>
      </c>
      <c r="F201" s="57">
        <v>1</v>
      </c>
      <c r="G201" s="19" t="s">
        <v>596</v>
      </c>
    </row>
    <row r="202" spans="1:7" x14ac:dyDescent="0.2">
      <c r="A202" s="31"/>
      <c r="B202" s="31"/>
      <c r="C202" s="31"/>
      <c r="D202" s="31"/>
      <c r="E202" s="31"/>
      <c r="F202" s="32"/>
      <c r="G202" s="31"/>
    </row>
    <row r="204" spans="1:7" ht="57.75" customHeight="1" x14ac:dyDescent="0.2">
      <c r="A204" s="74" t="s">
        <v>563</v>
      </c>
      <c r="B204" s="74"/>
      <c r="C204" s="74"/>
      <c r="D204" s="74"/>
      <c r="E204" s="74"/>
      <c r="F204" s="74"/>
      <c r="G204" s="74"/>
    </row>
  </sheetData>
  <mergeCells count="4">
    <mergeCell ref="A204:G204"/>
    <mergeCell ref="E1:F1"/>
    <mergeCell ref="E2:F2"/>
    <mergeCell ref="A7:G7"/>
  </mergeCells>
  <pageMargins left="0.51181102362204722" right="0.51181102362204722" top="0.98425196850393704" bottom="0.98425196850393704" header="0.51181102362204722" footer="0.51181102362204722"/>
  <pageSetup paperSize="9" scale="57" fitToHeight="0" orientation="landscape" r:id="rId1"/>
  <headerFooter>
    <oddHeader xml:space="preserve">&amp;L </oddHeader>
    <oddFooter>&amp;L &amp;C&amp;A 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Orçamento Sintético</vt:lpstr>
      <vt:lpstr>CRONOG</vt:lpstr>
      <vt:lpstr>Memória de Cálculo</vt:lpstr>
      <vt:lpstr>CRONOG!Area_de_impressao</vt:lpstr>
      <vt:lpstr>'Memória de Cálculo'!Area_de_impressao</vt:lpstr>
      <vt:lpstr>'Orçamento Sintético'!Area_de_impressao</vt:lpstr>
      <vt:lpstr>'Memória de Cálculo'!Titulos_de_impressao</vt:lpstr>
      <vt:lpstr>'Orçamento Sintético'!Titulos_de_impressao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Admin</cp:lastModifiedBy>
  <cp:revision>0</cp:revision>
  <cp:lastPrinted>2022-01-24T20:52:27Z</cp:lastPrinted>
  <dcterms:created xsi:type="dcterms:W3CDTF">2020-04-13T11:45:09Z</dcterms:created>
  <dcterms:modified xsi:type="dcterms:W3CDTF">2022-01-24T20:52:59Z</dcterms:modified>
</cp:coreProperties>
</file>